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G:\Advancement\Admissions 2024\_FINANCIAL ASSISTANCE 2024\Appplication, FAQ Supp Docs\"/>
    </mc:Choice>
  </mc:AlternateContent>
  <xr:revisionPtr revIDLastSave="0" documentId="13_ncr:1_{8C0B39B8-D82B-406A-84DE-B1424D0E5CDF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COVER" sheetId="17" r:id="rId1"/>
    <sheet name="INSTRUCTIONS" sheetId="21" r:id="rId2"/>
    <sheet name="SCHOLARSHIPS" sheetId="23" r:id="rId3"/>
    <sheet name="HIDDEN" sheetId="19" state="hidden" r:id="rId4"/>
    <sheet name="STUDENT" sheetId="4" r:id="rId5"/>
    <sheet name="PARENTS" sheetId="18" r:id="rId6"/>
    <sheet name="DECLARATION" sheetId="29" r:id="rId7"/>
    <sheet name="GRADUATE FEES" sheetId="30" r:id="rId8"/>
    <sheet name="UNDERGRADUATE FEES" sheetId="31" r:id="rId9"/>
  </sheets>
  <definedNames>
    <definedName name="_Hlk86394732" localSheetId="7">'GRADUATE FEES'!#REF!</definedName>
    <definedName name="_xlnm.Print_Area" localSheetId="2">SCHOLARSHIPS!$A$1:$AB$137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" i="19" l="1"/>
  <c r="AD2" i="19"/>
  <c r="C33" i="23"/>
  <c r="C20" i="23"/>
  <c r="C7" i="4"/>
  <c r="F48" i="4"/>
  <c r="F71" i="4"/>
  <c r="D22" i="18"/>
  <c r="C21" i="23"/>
  <c r="D12" i="18"/>
  <c r="D9" i="18"/>
  <c r="F70" i="4"/>
  <c r="F22" i="4"/>
  <c r="F11" i="4"/>
  <c r="F17" i="4" l="1"/>
  <c r="C11" i="4"/>
  <c r="F12" i="4"/>
  <c r="D12" i="4"/>
  <c r="C12" i="4"/>
  <c r="D11" i="4"/>
  <c r="F67" i="4"/>
  <c r="O2" i="19" s="1"/>
  <c r="F18" i="4"/>
  <c r="D37" i="18"/>
  <c r="E18" i="4"/>
  <c r="C61" i="4"/>
  <c r="E2" i="19"/>
  <c r="Y2" i="19"/>
  <c r="C53" i="4"/>
  <c r="C57" i="4"/>
  <c r="M2" i="19"/>
  <c r="L2" i="19"/>
  <c r="E33" i="4"/>
  <c r="AK2" i="19"/>
  <c r="A2" i="19"/>
  <c r="AE2" i="19"/>
  <c r="C30" i="23"/>
  <c r="C31" i="23"/>
  <c r="C6" i="23"/>
  <c r="C65" i="4"/>
  <c r="E17" i="4"/>
  <c r="E12" i="4"/>
  <c r="E11" i="4"/>
  <c r="D17" i="18"/>
  <c r="D14" i="18"/>
  <c r="F2" i="19"/>
  <c r="C63" i="4"/>
  <c r="C64" i="4"/>
  <c r="C9" i="4"/>
  <c r="C39" i="23"/>
  <c r="C36" i="23"/>
  <c r="C15" i="23"/>
  <c r="C14" i="23"/>
  <c r="C14" i="4"/>
  <c r="C41" i="23"/>
  <c r="C48" i="23"/>
  <c r="AQ2" i="19"/>
  <c r="U2" i="19"/>
  <c r="S2" i="19"/>
  <c r="G2" i="19"/>
  <c r="B2" i="19"/>
  <c r="C2" i="19"/>
  <c r="F16" i="4"/>
  <c r="C8" i="4"/>
  <c r="AP2" i="19"/>
  <c r="AO2" i="19"/>
  <c r="X2" i="19"/>
  <c r="R2" i="19"/>
  <c r="C22" i="23"/>
  <c r="C34" i="23"/>
  <c r="C19" i="4"/>
  <c r="AA2" i="19"/>
  <c r="AF2" i="19"/>
  <c r="AC2" i="19"/>
  <c r="AB2" i="19"/>
  <c r="Z2" i="19"/>
  <c r="AN2" i="19"/>
  <c r="AM2" i="19"/>
  <c r="AL2" i="19"/>
  <c r="AJ2" i="19"/>
  <c r="AI2" i="19"/>
  <c r="AH2" i="19"/>
  <c r="AG2" i="19"/>
  <c r="W2" i="19"/>
  <c r="Q2" i="19"/>
  <c r="V2" i="19"/>
  <c r="I2" i="19"/>
  <c r="C16" i="4"/>
  <c r="E16" i="4"/>
  <c r="C18" i="4"/>
  <c r="C17" i="4"/>
  <c r="C10" i="4"/>
  <c r="N2" i="19"/>
  <c r="D29" i="18"/>
  <c r="D2" i="19" l="1"/>
  <c r="F20" i="4"/>
  <c r="J2" i="19" l="1"/>
  <c r="F40" i="4"/>
  <c r="K2" i="19" s="1"/>
  <c r="F69" i="4" l="1"/>
  <c r="F72" i="4" l="1"/>
  <c r="P2" i="19" s="1"/>
</calcChain>
</file>

<file path=xl/sharedStrings.xml><?xml version="1.0" encoding="utf-8"?>
<sst xmlns="http://schemas.openxmlformats.org/spreadsheetml/2006/main" count="332" uniqueCount="257">
  <si>
    <t>Level</t>
  </si>
  <si>
    <t>Dependents</t>
  </si>
  <si>
    <t>10+</t>
  </si>
  <si>
    <t>Yes</t>
  </si>
  <si>
    <t>No</t>
  </si>
  <si>
    <t>Did you attend at least 5 years of secondary schooling in Tasmania?</t>
  </si>
  <si>
    <t>Do you normally live within 60 kms of Ballarat?</t>
  </si>
  <si>
    <t>Do you identify as an Indigenous Australian?</t>
  </si>
  <si>
    <t>ORIGINS</t>
  </si>
  <si>
    <t>Melbourne</t>
  </si>
  <si>
    <t>Interstate Capital</t>
  </si>
  <si>
    <t>New Zealand</t>
  </si>
  <si>
    <t>Other Overseas Country</t>
  </si>
  <si>
    <t># DEPENDENTS</t>
  </si>
  <si>
    <t>LOCATION</t>
  </si>
  <si>
    <t>COURSE</t>
  </si>
  <si>
    <t>WESTERN DISTRICT</t>
  </si>
  <si>
    <t>Female</t>
  </si>
  <si>
    <t>Male</t>
  </si>
  <si>
    <t>Outer Melbourne (more than 25km from Uni)</t>
  </si>
  <si>
    <t>BUDGET DEFICIT</t>
  </si>
  <si>
    <t>P1 PRETAX INCOME</t>
  </si>
  <si>
    <t>P2 PRETAX INCOME</t>
  </si>
  <si>
    <t>Are you of Scottish descent?</t>
  </si>
  <si>
    <t>FAMILY NAME</t>
  </si>
  <si>
    <t>GIVEN NAME</t>
  </si>
  <si>
    <t>UNI YEAR</t>
  </si>
  <si>
    <t>SCOTTISH DESCENT</t>
  </si>
  <si>
    <t xml:space="preserve">The final decision on the allocation of financial assistance remains at the discretion of the Master.  </t>
  </si>
  <si>
    <t>Given Name</t>
  </si>
  <si>
    <t>Which option best describes your home's location</t>
  </si>
  <si>
    <t>STUDENT ID</t>
  </si>
  <si>
    <t>GOVERNMENT SCHOOL</t>
  </si>
  <si>
    <t>TASMANIAN</t>
  </si>
  <si>
    <t>NON-STANDARD EXPENSES
(EXCL UNI FEES)</t>
  </si>
  <si>
    <t>TOTAL 
EXPECTED INCOME</t>
  </si>
  <si>
    <t>EMPLOYMENT 
INCOME</t>
  </si>
  <si>
    <t>TOTAL 
EXPECTED EXPENSES</t>
  </si>
  <si>
    <t>Total Employment Income</t>
  </si>
  <si>
    <t xml:space="preserve">Use the tabs below to navigate to the main body of the application </t>
  </si>
  <si>
    <t>Are you normally a resident in the Western District of Victoria?</t>
  </si>
  <si>
    <t>UNIVERSITY FEES</t>
  </si>
  <si>
    <t>Domestic (defer payment)</t>
  </si>
  <si>
    <t>Full scholarship</t>
  </si>
  <si>
    <t>Overseas Full Fee</t>
  </si>
  <si>
    <t>Are you a graduate student?</t>
  </si>
  <si>
    <t>Are you studying Engineering?</t>
  </si>
  <si>
    <t>INCOME</t>
  </si>
  <si>
    <t>EXPENSES</t>
  </si>
  <si>
    <t>Standard Expenses / Basic Living Costs</t>
  </si>
  <si>
    <t>Your Position</t>
  </si>
  <si>
    <t>This section covers financial details that relate primarily to the student</t>
  </si>
  <si>
    <t>yes</t>
  </si>
  <si>
    <t>no</t>
  </si>
  <si>
    <t>This section relates primarily to the student</t>
  </si>
  <si>
    <t>Next - STUDENT Tab</t>
  </si>
  <si>
    <t>Full Name</t>
  </si>
  <si>
    <t xml:space="preserve">Marital status </t>
  </si>
  <si>
    <t>Occupation or Industry</t>
  </si>
  <si>
    <t xml:space="preserve"> $AUD</t>
  </si>
  <si>
    <t>Graduate</t>
  </si>
  <si>
    <t>Fee Details</t>
  </si>
  <si>
    <t>Please choose</t>
  </si>
  <si>
    <t>Did you attend a government secondary school for at least two years of the past four?</t>
  </si>
  <si>
    <t>What is the name and postcode of the suburb you consider to be your home town?</t>
  </si>
  <si>
    <t>Parental Assistance</t>
  </si>
  <si>
    <t>Ormond College residential fees differ slightly depending on what type of student you are</t>
  </si>
  <si>
    <t>Do you own a car or motorbike?</t>
  </si>
  <si>
    <t>Do you intend to travel home in the break?</t>
  </si>
  <si>
    <t>Vehicle Expenses</t>
  </si>
  <si>
    <t>Computer Expenses</t>
  </si>
  <si>
    <t>Do you need to purchase a computer or similar item relating to study?</t>
  </si>
  <si>
    <t>Accommodation Costs</t>
  </si>
  <si>
    <t>Next - PARENTS Tab</t>
  </si>
  <si>
    <t>This application is response based.</t>
  </si>
  <si>
    <t>Domestic (no option to defer)</t>
  </si>
  <si>
    <t xml:space="preserve">Save supporting documents in the same format </t>
  </si>
  <si>
    <t>Please read the instructions 
on how to use this form</t>
  </si>
  <si>
    <t>Please select</t>
  </si>
  <si>
    <t>How many people are dependent on this salary? (This figure SHOULD include yourself)</t>
  </si>
  <si>
    <t>Separate from college fees</t>
  </si>
  <si>
    <t>JURIS DOCTOR</t>
  </si>
  <si>
    <t>ENGINEERING</t>
  </si>
  <si>
    <t>Annual Fee</t>
  </si>
  <si>
    <t>Any parental assistance shown here comes from the parents tab</t>
  </si>
  <si>
    <t>Is your home town considered rural or regional?</t>
  </si>
  <si>
    <t>INDIGENOUS</t>
  </si>
  <si>
    <t>PHILOSOPHY</t>
  </si>
  <si>
    <t>BALLARAT</t>
  </si>
  <si>
    <t>RURAL/REGNL</t>
  </si>
  <si>
    <t xml:space="preserve">SUBURB </t>
  </si>
  <si>
    <t>Are you married or in a defacto relationship?</t>
  </si>
  <si>
    <t>MARRIED / DEFACTO</t>
  </si>
  <si>
    <t>MATHS</t>
  </si>
  <si>
    <t xml:space="preserve">MEDICAL RELATED </t>
  </si>
  <si>
    <t>Are you studying Philosophy?</t>
  </si>
  <si>
    <t>Are you studying Commerce?</t>
  </si>
  <si>
    <t>COMMERCE</t>
  </si>
  <si>
    <t xml:space="preserve">Total  Income   </t>
  </si>
  <si>
    <t>Australian Applicants Only</t>
  </si>
  <si>
    <t>All Applicants</t>
  </si>
  <si>
    <t>SCOTCH COLLEGE</t>
  </si>
  <si>
    <t>Did you attend Scotch College, Melbourne?</t>
  </si>
  <si>
    <t>Is your major a mathematics related course?</t>
  </si>
  <si>
    <t xml:space="preserve">1. Complete all  tabs  - Scholarships, Student and Parents </t>
  </si>
  <si>
    <t>Category</t>
  </si>
  <si>
    <t>Accommodation Type</t>
  </si>
  <si>
    <t>Two</t>
  </si>
  <si>
    <t>Three</t>
  </si>
  <si>
    <t xml:space="preserve">        For information on the different rates please see the 'Fees' tab</t>
  </si>
  <si>
    <t xml:space="preserve">Are you studying a medically related course? </t>
  </si>
  <si>
    <t>Please note first year students cannot have a car at Ormond</t>
  </si>
  <si>
    <t>Estimated Expenses</t>
  </si>
  <si>
    <t>Estimated Income</t>
  </si>
  <si>
    <t>You are finished - SAVE!</t>
  </si>
  <si>
    <t>Full Meal Option</t>
  </si>
  <si>
    <t>Graduate Centre</t>
  </si>
  <si>
    <t xml:space="preserve">Your answers will determine what question you are asked next. </t>
  </si>
  <si>
    <t>Instructions</t>
  </si>
  <si>
    <t>Both you and your parents will need to sign the form</t>
  </si>
  <si>
    <t>Are you related otherwise to an Ormond Alumnus?</t>
  </si>
  <si>
    <t>Are you the child of an Ormond Alumnus?</t>
  </si>
  <si>
    <t>SAVINGS</t>
  </si>
  <si>
    <t>HONG KONG CHINA</t>
  </si>
  <si>
    <t>CHILD OF ORMONDIAN</t>
  </si>
  <si>
    <t>RELATED TO ORMONDIAN</t>
  </si>
  <si>
    <t>FIRST IN FAMILY UNI</t>
  </si>
  <si>
    <t>FIRST IN FAMILY ORMOND</t>
  </si>
  <si>
    <t xml:space="preserve">RURAL COMMUNITY </t>
  </si>
  <si>
    <t xml:space="preserve">Semester </t>
  </si>
  <si>
    <t>What type of university fees will you pay?</t>
  </si>
  <si>
    <t>Are you the first person in your family to go to Ormond?</t>
  </si>
  <si>
    <t>Are you the first person in your family to go to university?</t>
  </si>
  <si>
    <t>Did you receive a scholarship at secondary school?</t>
  </si>
  <si>
    <t xml:space="preserve">Applicants are assured that the evaluation of financial need, and any personal matters, will remain strictly confidential within the Admissions and Executive team of the College. </t>
  </si>
  <si>
    <t>A copy of our Privacy Policy can be found at http://www.ormond.unimelb.edu.au/policies</t>
  </si>
  <si>
    <t>Your parents/guardians will need to fill in the Parents tab.</t>
  </si>
  <si>
    <t>If there is no question then do not put anything into the adjacent field.</t>
  </si>
  <si>
    <r>
      <t>F</t>
    </r>
    <r>
      <rPr>
        <b/>
        <sz val="11"/>
        <color indexed="8"/>
        <rFont val="Book Antiqua"/>
        <family val="1"/>
        <charset val="204"/>
      </rPr>
      <t xml:space="preserve">INANCIAL </t>
    </r>
    <r>
      <rPr>
        <b/>
        <sz val="14"/>
        <color indexed="8"/>
        <rFont val="Book Antiqua"/>
        <family val="1"/>
        <charset val="204"/>
      </rPr>
      <t>A</t>
    </r>
    <r>
      <rPr>
        <b/>
        <sz val="11"/>
        <color indexed="8"/>
        <rFont val="Book Antiqua"/>
        <family val="1"/>
        <charset val="204"/>
      </rPr>
      <t xml:space="preserve">SSISTANCE </t>
    </r>
    <r>
      <rPr>
        <b/>
        <sz val="14"/>
        <color indexed="8"/>
        <rFont val="Book Antiqua"/>
        <family val="1"/>
        <charset val="204"/>
      </rPr>
      <t>A</t>
    </r>
    <r>
      <rPr>
        <b/>
        <sz val="11"/>
        <color indexed="8"/>
        <rFont val="Book Antiqua"/>
        <family val="1"/>
        <charset val="204"/>
      </rPr>
      <t>PPLICATION</t>
    </r>
  </si>
  <si>
    <r>
      <t>D</t>
    </r>
    <r>
      <rPr>
        <b/>
        <sz val="11"/>
        <color indexed="8"/>
        <rFont val="Book Antiqua"/>
        <family val="1"/>
        <charset val="204"/>
      </rPr>
      <t>ECLARATIONS</t>
    </r>
  </si>
  <si>
    <t>2.  PARENT / GUARDIAN DECLARATION</t>
  </si>
  <si>
    <t>[   ] Completed the excel document</t>
  </si>
  <si>
    <t>[   ] Signed and dated the parental or guardian declaration</t>
  </si>
  <si>
    <t>[   ] Signed and dated this student declaration</t>
  </si>
  <si>
    <t>[   ] Attached relevant (parents/guardians) tax return / group certificate statements</t>
  </si>
  <si>
    <t>3.  CHECKLIST</t>
  </si>
  <si>
    <r>
      <t xml:space="preserve">Student Name  </t>
    </r>
    <r>
      <rPr>
        <b/>
        <u/>
        <sz val="12"/>
        <color indexed="8"/>
        <rFont val="Book Antiqua"/>
        <family val="1"/>
        <charset val="204"/>
      </rPr>
  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  </r>
  </si>
  <si>
    <r>
      <t xml:space="preserve">Student Signature                                                                             Date  </t>
    </r>
    <r>
      <rPr>
        <b/>
        <u/>
        <sz val="12"/>
        <color indexed="8"/>
        <rFont val="Book Antiqua"/>
        <family val="1"/>
        <charset val="204"/>
      </rPr>
      <t>                                                    </t>
    </r>
  </si>
  <si>
    <r>
      <t xml:space="preserve">Parent Name  </t>
    </r>
    <r>
      <rPr>
        <b/>
        <u/>
        <sz val="12"/>
        <color indexed="8"/>
        <rFont val="Book Antiqua"/>
        <family val="1"/>
        <charset val="204"/>
      </rPr>
  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  </r>
  </si>
  <si>
    <r>
      <t xml:space="preserve">Parent Signature                                                                             Date  </t>
    </r>
    <r>
      <rPr>
        <b/>
        <u/>
        <sz val="12"/>
        <color indexed="8"/>
        <rFont val="Book Antiqua"/>
        <family val="1"/>
        <charset val="204"/>
      </rPr>
      <t>                                                    </t>
    </r>
  </si>
  <si>
    <t>1. STUDENT DECLARATION</t>
  </si>
  <si>
    <t>2. Print and sign the declaration (print from Declaration Tab)</t>
  </si>
  <si>
    <t xml:space="preserve">SMITH Centrelink 
SMITH Declaration 
SMITH Parent 1 Tax </t>
  </si>
  <si>
    <t>CELL REFERENCE</t>
  </si>
  <si>
    <t>answer to be typed in</t>
  </si>
  <si>
    <t>Select one of these options</t>
  </si>
  <si>
    <t>What university course do you plan to study / are studying?</t>
  </si>
  <si>
    <t>For example : when you select one of the options on the right (in yellow)</t>
  </si>
  <si>
    <t>Cell is automatically filled</t>
  </si>
  <si>
    <t>Amount</t>
  </si>
  <si>
    <t>Scholarship Name</t>
  </si>
  <si>
    <t xml:space="preserve">Please list any income from scholarships (not Ormond) that you receive or expect to receive
 - these may be from the University or Centrelink </t>
  </si>
  <si>
    <t>COMPULSORY</t>
  </si>
  <si>
    <t xml:space="preserve">This section relates to, and should be filled out by, parents / guardians </t>
  </si>
  <si>
    <t>Please enter income in AUS dollars</t>
  </si>
  <si>
    <t>Answer to be typed in</t>
  </si>
  <si>
    <t>CELL TYPES</t>
  </si>
  <si>
    <t>You must answer all questions that appear</t>
  </si>
  <si>
    <t xml:space="preserve">Click here, then select the arrow for a drop down list </t>
  </si>
  <si>
    <t>Rural or Regional Australia</t>
  </si>
  <si>
    <t>Use TAB to move through the worksheet.
Most questions have drop down boxes.</t>
  </si>
  <si>
    <t>Did you read the instructions?</t>
  </si>
  <si>
    <t>Are you an Australian citizen?</t>
  </si>
  <si>
    <t>Australian Citizen</t>
  </si>
  <si>
    <t>If you already receive scholarships from Ormond please detail the semester 2 portion that will come off your fees</t>
  </si>
  <si>
    <t>Surname</t>
  </si>
  <si>
    <t>ID - if no ID or name pops up please write over the #N/A</t>
  </si>
  <si>
    <t>The College uses a standard model for student expenses, recognising the significant degree of commonality between students.
The model factors in College fees &amp; charges, personal spending money, bills (i.e. phone), course-related costs and health-related costs.</t>
  </si>
  <si>
    <t>Instructions or tips along the way are in grey</t>
  </si>
  <si>
    <t xml:space="preserve">Instructions along the way are in grey </t>
  </si>
  <si>
    <t>Are you normally a resident in the Wimmera Region?</t>
  </si>
  <si>
    <t>WIMMERA</t>
  </si>
  <si>
    <t>Was the high school you attended in a rural or regional area?</t>
  </si>
  <si>
    <t>All enquiries, applications and supporting documents should be sent to 
kexell@ormond.unimelb.edu.au
49 College Crescent
PARKVILLE VIC 3052
03 9344 1107</t>
  </si>
  <si>
    <t>Ormond College graduate fees (for one year) are between $23,000 and $30,500 (depending on category of accomodation).</t>
  </si>
  <si>
    <t>so for the year</t>
  </si>
  <si>
    <t>Select response from a 
drop down list</t>
  </si>
  <si>
    <t>CLICK HERE to get an estimate of Centrelink payments.  Print estimate and attach with your application.</t>
  </si>
  <si>
    <t xml:space="preserve">[   ] Attached evidence of current Centrelink payments or screen shot of estimate </t>
  </si>
  <si>
    <t xml:space="preserve">
I solemnly and sincerely declare that the information provided in my Financial Assistance application, including the budget and supporting documents I have returned to the College, are true and accurate. I acknowledge that providing false and misleading information may result in my application for financial assistance becoming null and void; and the forfeiture of all rights and privileges associated with access to Ormond College financial assistance, and may lead to debt recovery practices being implemented. I understand that an arrangement of financial assistance with Ormond College will result in a reduction to my fees and that under no circumstances will an agreed amount be provided as a cash payment to me.</t>
  </si>
  <si>
    <t xml:space="preserve">
I/ We solemnly and sincerely declare that the information we have provided in the Financial Assistance application is true and accurate. I/We enclose a tax return statement(s) in support of this application. If the applicant is under 18 years of age, we declare that the information provided by the applicant is true and accurate.</t>
  </si>
  <si>
    <t>Please eneter the amount (if any) of personal savings you have that you intend to use towards your fees</t>
  </si>
  <si>
    <r>
      <t xml:space="preserve">In approximately 75 words or less please provide a brief summary of your current family and financial situation. 
</t>
    </r>
    <r>
      <rPr>
        <b/>
        <u/>
        <sz val="12"/>
        <color theme="1"/>
        <rFont val="Book Antiqua"/>
        <family val="1"/>
      </rPr>
      <t>Please include details such as living arrangements, mortgage, loans, investments, employment expectations and non-standard expenses.</t>
    </r>
  </si>
  <si>
    <r>
      <t>In approximately 75 words or less please provide a brief summary of your current family and financial situation.</t>
    </r>
    <r>
      <rPr>
        <b/>
        <u/>
        <sz val="12"/>
        <color theme="1"/>
        <rFont val="Book Antiqua"/>
        <family val="1"/>
      </rPr>
      <t xml:space="preserve"> 
Please include details such as living arrangements, mortgage, loans, investments, employment expectations and non-standard expenses.</t>
    </r>
  </si>
  <si>
    <t>Please sign the applicants declaration prior to submitting this application</t>
  </si>
  <si>
    <t xml:space="preserve">If you believe that financial assistance will be necessary to enable you to reside at Ormond in 2023 please ensure that you complete all tabs of this application. </t>
  </si>
  <si>
    <r>
      <t xml:space="preserve">In order to fairly allocate the College's funds, and to best assist all students in need, we need to collect </t>
    </r>
    <r>
      <rPr>
        <b/>
        <sz val="11"/>
        <color rgb="FF000000"/>
        <rFont val="Book Antiqua"/>
        <family val="1"/>
      </rPr>
      <t xml:space="preserve">all </t>
    </r>
    <r>
      <rPr>
        <sz val="11"/>
        <color rgb="FF000000"/>
        <rFont val="Book Antiqua"/>
        <family val="1"/>
      </rPr>
      <t xml:space="preserve">requested information from you to determine the appropriate level of assistance. </t>
    </r>
    <r>
      <rPr>
        <b/>
        <sz val="11"/>
        <color rgb="FF000000"/>
        <rFont val="Book Antiqua"/>
        <family val="1"/>
      </rPr>
      <t>All domestic students must obtain a Centrelink estimate via their MyGov account and include a copy of the outcome in this application.</t>
    </r>
  </si>
  <si>
    <t xml:space="preserve">4. Scan and email supporting documents to kexell@ormond.unimelb.edu.au.  Supporting documents required are:
1. Current Tax Year Notice of Assessment from the Australian Tax Office for both parents
2. An estimate from Centrelink showing what benefit you are eligible for, including a zero benefit response. 
    This can be obtained via your MyGov account. Your application will not be considered without this document.
</t>
  </si>
  <si>
    <t>If you receive a zero estimate from Centrelink please state why below and attach evidence to your application.</t>
  </si>
  <si>
    <t xml:space="preserve">Centrelink payment amount (Australian residents or citizens only)
(please supply evidence from Centrelink of your payments) </t>
  </si>
  <si>
    <t>In approximately 75 words or less please provide details of your current family and financial situation.  This information will assist us in determining your eligibility for financial assistance.</t>
  </si>
  <si>
    <t>Will you contribute to the cost of the college fee?:</t>
  </si>
  <si>
    <t>Please select:</t>
  </si>
  <si>
    <t xml:space="preserve">Will the student be given an allowance for general spending each week?
</t>
  </si>
  <si>
    <t xml:space="preserve">Weekly spending allowance from parents </t>
  </si>
  <si>
    <t>Any weekly spending allowance here come from the parents tab</t>
  </si>
  <si>
    <t>If this box says Annual Fee it is because you have not selected a category from the yellow box</t>
  </si>
  <si>
    <t>If this box says #VALUE it is because you have not selected a fee type from the yellow dropdown list above</t>
  </si>
  <si>
    <t>FEE TYPE (Please click here for a drop down list)</t>
  </si>
  <si>
    <r>
      <rPr>
        <b/>
        <sz val="14"/>
        <rFont val="Book Antiqua"/>
        <family val="1"/>
      </rPr>
      <t>FEE TYPE</t>
    </r>
    <r>
      <rPr>
        <sz val="12"/>
        <rFont val="Book Antiqua"/>
        <family val="1"/>
      </rPr>
      <t xml:space="preserve"> (Please click here for a drop down list)</t>
    </r>
  </si>
  <si>
    <r>
      <t xml:space="preserve">3 Save and email the spreadsheet back to the College.    </t>
    </r>
    <r>
      <rPr>
        <b/>
        <sz val="11"/>
        <color rgb="FFFF0000"/>
        <rFont val="Book Antiqua"/>
        <family val="1"/>
      </rPr>
      <t xml:space="preserve">Do not print anything except the declaration! </t>
    </r>
  </si>
  <si>
    <t>Undergraduate Students (all meals included)</t>
  </si>
  <si>
    <t>Graduate Students (Graduate Centre) -  7 meals a week</t>
  </si>
  <si>
    <t>Graduate Students (Graduate Centre) - all meals</t>
  </si>
  <si>
    <t>Graduate Students (McCaughey Court Apartments) - 7 meals</t>
  </si>
  <si>
    <t>Graduate Students (McCaughey Court Apartments) - all meals</t>
  </si>
  <si>
    <t>PLEASE COMPLETE, SIGN AND EMAIL BACK WITH YOUR APPLICATION</t>
  </si>
  <si>
    <t xml:space="preserve">2023 Graduate Rate </t>
  </si>
  <si>
    <t>Total Fee</t>
  </si>
  <si>
    <t xml:space="preserve">7 Meal per week option </t>
  </si>
  <si>
    <t>Couple 1</t>
  </si>
  <si>
    <t>Couple 2</t>
  </si>
  <si>
    <t xml:space="preserve">McCaughey Court Apartments
Self-contained, 1 bedroom </t>
  </si>
  <si>
    <t xml:space="preserve">McCaughey Court Apartments
For second Graduate student in a couple in residence – meals, utilities, and the Learning program by 1 x person
</t>
  </si>
  <si>
    <t xml:space="preserve">McCaughey Court Apartments
For a non-student partner in a couple in residence – Meals only* </t>
  </si>
  <si>
    <t>New students</t>
  </si>
  <si>
    <t>Payment options</t>
  </si>
  <si>
    <t>Description</t>
  </si>
  <si>
    <t>Total Cost $</t>
  </si>
  <si>
    <t>Payment dates</t>
  </si>
  <si>
    <t xml:space="preserve">Returning students </t>
  </si>
  <si>
    <t>Annual</t>
  </si>
  <si>
    <t>Semester</t>
  </si>
  <si>
    <t>Instalments</t>
  </si>
  <si>
    <t>APPLICATION FOR FINANCIAL ASSISTANCE
SEMESTER 2 2024</t>
  </si>
  <si>
    <r>
      <t xml:space="preserve">If your name is </t>
    </r>
    <r>
      <rPr>
        <b/>
        <sz val="11"/>
        <color rgb="FFFF0000"/>
        <rFont val="Book Antiqua"/>
        <family val="1"/>
      </rPr>
      <t>Silver Smith</t>
    </r>
    <r>
      <rPr>
        <sz val="11"/>
        <color theme="1"/>
        <rFont val="Book Antiqua"/>
        <family val="1"/>
      </rPr>
      <t xml:space="preserve"> save the sheet as </t>
    </r>
    <r>
      <rPr>
        <b/>
        <sz val="11"/>
        <color rgb="FFFF0000"/>
        <rFont val="Book Antiqua"/>
        <family val="1"/>
      </rPr>
      <t>SMITH FA 2024</t>
    </r>
  </si>
  <si>
    <t>Remember to save as
SURNAME FA SEMESTER 2 2024</t>
  </si>
  <si>
    <t>Do you KNOW that you will have paid employment in Semester 2 2024?</t>
  </si>
  <si>
    <r>
      <t xml:space="preserve">Income (before tax) for financial year ended 30th June 2023
</t>
    </r>
    <r>
      <rPr>
        <i/>
        <sz val="12"/>
        <rFont val="Book Antiqua"/>
        <family val="1"/>
      </rPr>
      <t>Please attach your most recent Notice of Assessment or PAYG Certificate asevidence of recent yearly income</t>
    </r>
  </si>
  <si>
    <t>Do you expect your income for the 2024 financial year to be the same?</t>
  </si>
  <si>
    <r>
      <t xml:space="preserve">Income (before tax) for financial year ended 30th June 2023
</t>
    </r>
    <r>
      <rPr>
        <i/>
        <sz val="12"/>
        <rFont val="Book Antiqua"/>
        <family val="1"/>
      </rPr>
      <t>Please attach your most recent Notice of Assessment or group certificate as evidence of recent yearly income.</t>
    </r>
  </si>
  <si>
    <t>Please Select</t>
  </si>
  <si>
    <t>Are you planning an overseas holiday in 2024?</t>
  </si>
  <si>
    <t>Paid in full by 31 January 2024</t>
  </si>
  <si>
    <t>Paid in full by 7 February 2024</t>
  </si>
  <si>
    <t>Semester 1 to be paid in full by 31 January 2024</t>
  </si>
  <si>
    <t>Semester 2 to be paid in full by 15 June 2024</t>
  </si>
  <si>
    <t>Semester 1 to be paid in full by 7 February 2024</t>
  </si>
  <si>
    <r>
      <t>Six equal monthly payments due by the 31</t>
    </r>
    <r>
      <rPr>
        <vertAlign val="superscript"/>
        <sz val="11"/>
        <rFont val="Open Sans"/>
        <family val="2"/>
      </rPr>
      <t xml:space="preserve">  </t>
    </r>
    <r>
      <rPr>
        <sz val="11"/>
        <rFont val="Open Sans"/>
        <family val="2"/>
      </rPr>
      <t>of January 2023 and then 15 of, March, April,  June, July, August 2024.</t>
    </r>
  </si>
  <si>
    <t>Six equal monthly payments due by the 7 of February, and then 15 March, April,  June, July, August 2024</t>
  </si>
  <si>
    <t xml:space="preserve">Accommodation, Meals &amp; Learning </t>
  </si>
  <si>
    <t>Accommodation, Meals &amp; Learning</t>
  </si>
  <si>
    <t>Full Meal Option
Accommodation, Meals &amp; Learning</t>
  </si>
  <si>
    <t xml:space="preserve">7 Meal per week option 
Accommodation, Meals &amp; Learning </t>
  </si>
  <si>
    <t>Full Meal Option
Meals</t>
  </si>
  <si>
    <t>Fee Schedule - Graduate Residents 2024</t>
  </si>
  <si>
    <t>Fee Schedule - Undergraduate Residents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</si>
</sst>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;[Red]\-&quot;$&quot;#,##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  <numFmt numFmtId="165" formatCode="_-&quot;$&quot;* #,##0_-;\-&quot;$&quot;* #,##0_-;_-&quot;$&quot;* &quot;-&quot;??_-;_-@_-"/>
    <numFmt numFmtId="166" formatCode="[$-C09]General"/>
    <numFmt numFmtId="167" formatCode="&quot; $&quot;#,##0.00&quot; &quot;;&quot;-$&quot;#,##0.00&quot; &quot;;&quot; $-&quot;#&quot; &quot;;&quot; &quot;@&quot; &quot;"/>
    <numFmt numFmtId="168" formatCode="&quot; &quot;#,##0.00&quot; &quot;;&quot;-&quot;#,##0.00&quot; &quot;;&quot; -&quot;#&quot; &quot;;&quot; &quot;@&quot; &quot;"/>
    <numFmt numFmtId="169" formatCode="[$$-C09]#,##0.00;[Red]&quot;-&quot;[$$-C09]#,##0.00"/>
  </numFmts>
  <fonts count="125">
    <font>
      <sz val="10"/>
      <name val="Palatino"/>
    </font>
    <font>
      <sz val="11"/>
      <color theme="1"/>
      <name val="Calibri"/>
      <family val="2"/>
      <scheme val="minor"/>
    </font>
    <font>
      <sz val="10"/>
      <name val="Palatino"/>
      <family val="1"/>
    </font>
    <font>
      <u/>
      <sz val="10"/>
      <color theme="10"/>
      <name val="Palatino"/>
      <family val="1"/>
    </font>
    <font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i/>
      <sz val="10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10"/>
      <name val="Palatino"/>
      <family val="1"/>
      <charset val="1"/>
    </font>
    <font>
      <sz val="10"/>
      <name val="Palatino"/>
      <family val="1"/>
    </font>
    <font>
      <sz val="12"/>
      <color theme="1"/>
      <name val="Book Antiqua"/>
      <family val="2"/>
    </font>
    <font>
      <sz val="11"/>
      <color theme="1"/>
      <name val="Book Antiqu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39"/>
      <name val="Palatino"/>
      <family val="1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Palatino"/>
      <family val="1"/>
    </font>
    <font>
      <u/>
      <sz val="10"/>
      <color theme="11"/>
      <name val="Palatino"/>
      <family val="1"/>
    </font>
    <font>
      <b/>
      <sz val="11"/>
      <color rgb="FF000000"/>
      <name val="Book Antiqua"/>
      <family val="1"/>
    </font>
    <font>
      <sz val="28"/>
      <name val="Book Antiqua"/>
      <family val="1"/>
    </font>
    <font>
      <sz val="11"/>
      <color rgb="FF000000"/>
      <name val="Book Antiqua"/>
      <family val="1"/>
    </font>
    <font>
      <sz val="11"/>
      <color rgb="FFFF000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b/>
      <sz val="22"/>
      <color theme="1"/>
      <name val="Book Antiqua"/>
      <family val="1"/>
    </font>
    <font>
      <b/>
      <sz val="16"/>
      <color rgb="FFFF0000"/>
      <name val="Book Antiqua"/>
      <family val="1"/>
    </font>
    <font>
      <sz val="16"/>
      <name val="Book Antiqua"/>
      <family val="1"/>
    </font>
    <font>
      <i/>
      <sz val="12"/>
      <name val="Book Antiqua"/>
      <family val="1"/>
    </font>
    <font>
      <b/>
      <sz val="12"/>
      <color theme="1"/>
      <name val="Book Antiqua"/>
      <family val="1"/>
    </font>
    <font>
      <b/>
      <sz val="12"/>
      <color theme="7" tint="-0.249977111117893"/>
      <name val="Book Antiqua"/>
      <family val="1"/>
    </font>
    <font>
      <sz val="12"/>
      <color theme="1"/>
      <name val="Book Antiqua"/>
      <family val="1"/>
    </font>
    <font>
      <b/>
      <i/>
      <sz val="12"/>
      <color rgb="FFFF0000"/>
      <name val="Book Antiqua"/>
      <family val="1"/>
    </font>
    <font>
      <b/>
      <sz val="11"/>
      <name val="Book Antiqua"/>
      <family val="1"/>
    </font>
    <font>
      <b/>
      <sz val="18"/>
      <name val="Book Antiqua"/>
      <family val="1"/>
    </font>
    <font>
      <b/>
      <sz val="12"/>
      <color theme="9" tint="-0.249977111117893"/>
      <name val="Book Antiqua"/>
      <family val="1"/>
    </font>
    <font>
      <b/>
      <i/>
      <sz val="12"/>
      <color theme="3" tint="0.39997558519241921"/>
      <name val="Book Antiqua"/>
      <family val="1"/>
    </font>
    <font>
      <b/>
      <sz val="12"/>
      <color rgb="FFFF0000"/>
      <name val="Book Antiqua"/>
      <family val="1"/>
    </font>
    <font>
      <sz val="12"/>
      <color rgb="FFFF0000"/>
      <name val="Book Antiqua"/>
      <family val="1"/>
    </font>
    <font>
      <sz val="14"/>
      <name val="Book Antiqua"/>
      <family val="1"/>
    </font>
    <font>
      <b/>
      <sz val="20"/>
      <color theme="1"/>
      <name val="Book Antiqua"/>
      <family val="1"/>
    </font>
    <font>
      <sz val="16"/>
      <color rgb="FFFF0000"/>
      <name val="Book Antiqua"/>
      <family val="1"/>
    </font>
    <font>
      <b/>
      <sz val="14"/>
      <name val="Book Antiqua"/>
      <family val="1"/>
    </font>
    <font>
      <sz val="14"/>
      <color theme="1"/>
      <name val="Book Antiqua"/>
      <family val="1"/>
    </font>
    <font>
      <b/>
      <sz val="12"/>
      <color theme="0"/>
      <name val="Book Antiqua"/>
      <family val="1"/>
    </font>
    <font>
      <b/>
      <sz val="11"/>
      <color rgb="FFFF0000"/>
      <name val="Book Antiqua"/>
      <family val="1"/>
    </font>
    <font>
      <sz val="11"/>
      <color theme="1"/>
      <name val="Book Antiqua"/>
      <family val="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20884"/>
      <name val="Calibri"/>
      <family val="2"/>
    </font>
    <font>
      <b/>
      <sz val="11"/>
      <color rgb="FFFCF305"/>
      <name val="Calibri"/>
      <family val="2"/>
    </font>
    <font>
      <b/>
      <sz val="11"/>
      <color rgb="FFFFFFFF"/>
      <name val="Calibri"/>
      <family val="2"/>
    </font>
    <font>
      <sz val="10"/>
      <color theme="1"/>
      <name val="Palatino"/>
    </font>
    <font>
      <i/>
      <sz val="11"/>
      <color rgb="FF808080"/>
      <name val="Calibri"/>
      <family val="2"/>
    </font>
    <font>
      <sz val="11"/>
      <color rgb="FF006411"/>
      <name val="Calibri"/>
      <family val="2"/>
    </font>
    <font>
      <b/>
      <i/>
      <sz val="16"/>
      <color theme="1"/>
      <name val="Arial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u/>
      <sz val="10"/>
      <color rgb="FF0000FF"/>
      <name val="Palatino"/>
    </font>
    <font>
      <u/>
      <sz val="10"/>
      <color rgb="FF0000D4"/>
      <name val="Palatino"/>
    </font>
    <font>
      <sz val="11"/>
      <color rgb="FF333399"/>
      <name val="Calibri"/>
      <family val="2"/>
    </font>
    <font>
      <sz val="11"/>
      <color rgb="FFFCF305"/>
      <name val="Calibri"/>
      <family val="2"/>
    </font>
    <font>
      <sz val="11"/>
      <color rgb="FF663300"/>
      <name val="Calibri"/>
      <family val="2"/>
    </font>
    <font>
      <sz val="12"/>
      <color rgb="FF000000"/>
      <name val="Book Antiqua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000000"/>
      <name val="Calibri"/>
      <family val="2"/>
    </font>
    <font>
      <b/>
      <sz val="11"/>
      <color rgb="FF424242"/>
      <name val="Calibri"/>
      <family val="2"/>
    </font>
    <font>
      <b/>
      <i/>
      <u/>
      <sz val="11"/>
      <color theme="1"/>
      <name val="Arial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1"/>
      <color rgb="FFDD0806"/>
      <name val="Calibri"/>
      <family val="2"/>
    </font>
    <font>
      <i/>
      <sz val="10"/>
      <color rgb="FFFF0000"/>
      <name val="Book Antiqua"/>
      <family val="1"/>
    </font>
    <font>
      <u/>
      <sz val="11"/>
      <color theme="10"/>
      <name val="Book Antiqua"/>
      <family val="1"/>
    </font>
    <font>
      <sz val="18"/>
      <color rgb="FFFF0000"/>
      <name val="Book Antiqua"/>
      <family val="1"/>
    </font>
    <font>
      <b/>
      <sz val="12"/>
      <color indexed="8"/>
      <name val="Book Antiqua"/>
      <family val="1"/>
      <charset val="204"/>
    </font>
    <font>
      <b/>
      <sz val="11"/>
      <color indexed="8"/>
      <name val="Book Antiqua"/>
      <family val="1"/>
      <charset val="204"/>
    </font>
    <font>
      <b/>
      <sz val="14"/>
      <color indexed="8"/>
      <name val="Book Antiqua"/>
      <family val="1"/>
      <charset val="204"/>
    </font>
    <font>
      <i/>
      <sz val="11"/>
      <color indexed="8"/>
      <name val="Book Antiqua"/>
      <family val="1"/>
      <charset val="204"/>
    </font>
    <font>
      <sz val="12"/>
      <color indexed="8"/>
      <name val="Book Antiqua"/>
      <family val="1"/>
      <charset val="204"/>
    </font>
    <font>
      <i/>
      <sz val="12"/>
      <color indexed="8"/>
      <name val="Book Antiqua"/>
      <family val="1"/>
      <charset val="204"/>
    </font>
    <font>
      <b/>
      <u/>
      <sz val="12"/>
      <color indexed="8"/>
      <name val="Book Antiqua"/>
      <family val="1"/>
      <charset val="204"/>
    </font>
    <font>
      <sz val="10"/>
      <color rgb="FFFF0000"/>
      <name val="Palatino"/>
    </font>
    <font>
      <sz val="18"/>
      <name val="Palatino"/>
    </font>
    <font>
      <b/>
      <sz val="12"/>
      <color theme="3" tint="0.39997558519241921"/>
      <name val="Book Antiqua"/>
      <family val="1"/>
    </font>
    <font>
      <i/>
      <sz val="14"/>
      <name val="Book Antiqua"/>
      <family val="1"/>
    </font>
    <font>
      <sz val="14"/>
      <color rgb="FFFF0000"/>
      <name val="Book Antiqua"/>
      <family val="1"/>
    </font>
    <font>
      <b/>
      <sz val="12"/>
      <color theme="0" tint="-0.499984740745262"/>
      <name val="Book Antiqua"/>
      <family val="1"/>
    </font>
    <font>
      <sz val="12"/>
      <color theme="0" tint="-0.499984740745262"/>
      <name val="Book Antiqua"/>
      <family val="1"/>
    </font>
    <font>
      <b/>
      <sz val="14"/>
      <color rgb="FFFF0000"/>
      <name val="Book Antiqua"/>
      <family val="1"/>
    </font>
    <font>
      <b/>
      <i/>
      <sz val="11"/>
      <color theme="0" tint="-0.499984740745262"/>
      <name val="Book Antiqua"/>
      <family val="1"/>
    </font>
    <font>
      <b/>
      <sz val="24"/>
      <name val="Book Antiqua"/>
      <family val="1"/>
    </font>
    <font>
      <b/>
      <sz val="20"/>
      <color rgb="FF000000"/>
      <name val="Book Antiqua"/>
      <family val="1"/>
    </font>
    <font>
      <u/>
      <sz val="14"/>
      <color theme="7" tint="-0.249977111117893"/>
      <name val="Palatino"/>
      <family val="1"/>
    </font>
    <font>
      <u/>
      <sz val="16"/>
      <color rgb="FFFF0000"/>
      <name val="Palatino"/>
      <family val="1"/>
    </font>
    <font>
      <b/>
      <u/>
      <sz val="12"/>
      <color theme="1"/>
      <name val="Book Antiqua"/>
      <family val="1"/>
    </font>
    <font>
      <sz val="14"/>
      <color rgb="FFFF0000"/>
      <name val="Palatino"/>
    </font>
    <font>
      <b/>
      <sz val="14"/>
      <color theme="1"/>
      <name val="Book Antiqua"/>
      <family val="1"/>
    </font>
    <font>
      <b/>
      <sz val="16"/>
      <color rgb="FFDA244E"/>
      <name val="Adelle Rg"/>
    </font>
    <font>
      <b/>
      <sz val="14"/>
      <color rgb="FF000000"/>
      <name val="Open Sans"/>
      <family val="2"/>
    </font>
    <font>
      <sz val="14"/>
      <name val="Palatino"/>
    </font>
    <font>
      <b/>
      <sz val="11"/>
      <name val="Open Sans"/>
      <family val="2"/>
    </font>
    <font>
      <sz val="11"/>
      <name val="Open Sans"/>
      <family val="2"/>
    </font>
    <font>
      <vertAlign val="superscript"/>
      <sz val="11"/>
      <name val="Open Sans"/>
      <family val="2"/>
    </font>
  </fonts>
  <fills count="5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3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CF305"/>
        <bgColor rgb="FFFCF305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n">
        <color rgb="FF3333CC"/>
      </bottom>
      <diagonal/>
    </border>
    <border>
      <left/>
      <right/>
      <top/>
      <bottom style="thin">
        <color rgb="FFA0E0E0"/>
      </bottom>
      <diagonal/>
    </border>
    <border>
      <left/>
      <right/>
      <top/>
      <bottom style="double">
        <color rgb="FFFCF305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/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  <border>
      <left/>
      <right style="medium">
        <color rgb="FF999999"/>
      </right>
      <top style="medium">
        <color rgb="FF999999"/>
      </top>
      <bottom style="medium">
        <color indexed="64"/>
      </bottom>
      <diagonal/>
    </border>
    <border>
      <left/>
      <right style="medium">
        <color rgb="FF999999"/>
      </right>
      <top/>
      <bottom style="medium">
        <color indexed="64"/>
      </bottom>
      <diagonal/>
    </border>
    <border>
      <left/>
      <right style="medium">
        <color rgb="FF999999"/>
      </right>
      <top/>
      <bottom/>
      <diagonal/>
    </border>
    <border>
      <left style="medium">
        <color rgb="FF999999"/>
      </left>
      <right/>
      <top style="medium">
        <color rgb="FF999999"/>
      </top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indexed="64"/>
      </top>
      <bottom/>
      <diagonal/>
    </border>
  </borders>
  <cellStyleXfs count="559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0" fillId="0" borderId="0"/>
    <xf numFmtId="0" fontId="10" fillId="0" borderId="0"/>
    <xf numFmtId="0" fontId="1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13" applyNumberFormat="0" applyAlignment="0" applyProtection="0"/>
    <xf numFmtId="0" fontId="19" fillId="26" borderId="14" applyNumberFormat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16" borderId="13" applyNumberFormat="0" applyAlignment="0" applyProtection="0"/>
    <xf numFmtId="0" fontId="27" fillId="0" borderId="18" applyNumberFormat="0" applyFill="0" applyAlignment="0" applyProtection="0"/>
    <xf numFmtId="0" fontId="28" fillId="16" borderId="0" applyNumberFormat="0" applyBorder="0" applyAlignment="0" applyProtection="0"/>
    <xf numFmtId="0" fontId="2" fillId="13" borderId="19" applyNumberFormat="0" applyFont="0" applyAlignment="0" applyProtection="0"/>
    <xf numFmtId="0" fontId="29" fillId="25" borderId="20" applyNumberFormat="0" applyAlignment="0" applyProtection="0"/>
    <xf numFmtId="0" fontId="30" fillId="0" borderId="0" applyNumberFormat="0" applyFill="0" applyBorder="0" applyAlignment="0" applyProtection="0"/>
    <xf numFmtId="0" fontId="31" fillId="0" borderId="21" applyNumberFormat="0" applyFill="0" applyAlignment="0" applyProtection="0"/>
    <xf numFmtId="0" fontId="32" fillId="0" borderId="0" applyNumberFormat="0" applyFill="0" applyBorder="0" applyAlignment="0" applyProtection="0"/>
    <xf numFmtId="0" fontId="34" fillId="0" borderId="0"/>
    <xf numFmtId="0" fontId="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/>
    <xf numFmtId="164" fontId="2" fillId="0" borderId="0"/>
    <xf numFmtId="0" fontId="35" fillId="0" borderId="0"/>
    <xf numFmtId="0" fontId="2" fillId="0" borderId="0"/>
    <xf numFmtId="0" fontId="2" fillId="0" borderId="0"/>
    <xf numFmtId="0" fontId="33" fillId="0" borderId="0"/>
    <xf numFmtId="0" fontId="2" fillId="0" borderId="0"/>
    <xf numFmtId="43" fontId="33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36" fillId="0" borderId="0" applyNumberForma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3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3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3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3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3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3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3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3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3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3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3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3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3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3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2" fillId="0" borderId="0"/>
    <xf numFmtId="0" fontId="66" fillId="0" borderId="0"/>
    <xf numFmtId="0" fontId="67" fillId="32" borderId="0"/>
    <xf numFmtId="0" fontId="67" fillId="33" borderId="0"/>
    <xf numFmtId="0" fontId="67" fillId="34" borderId="0"/>
    <xf numFmtId="0" fontId="67" fillId="35" borderId="0"/>
    <xf numFmtId="0" fontId="67" fillId="36" borderId="0"/>
    <xf numFmtId="0" fontId="67" fillId="34" borderId="0"/>
    <xf numFmtId="0" fontId="67" fillId="36" borderId="0"/>
    <xf numFmtId="0" fontId="67" fillId="33" borderId="0"/>
    <xf numFmtId="0" fontId="67" fillId="37" borderId="0"/>
    <xf numFmtId="0" fontId="67" fillId="38" borderId="0"/>
    <xf numFmtId="0" fontId="67" fillId="36" borderId="0"/>
    <xf numFmtId="0" fontId="67" fillId="34" borderId="0"/>
    <xf numFmtId="0" fontId="68" fillId="36" borderId="0"/>
    <xf numFmtId="0" fontId="68" fillId="39" borderId="0"/>
    <xf numFmtId="0" fontId="68" fillId="40" borderId="0"/>
    <xf numFmtId="0" fontId="68" fillId="38" borderId="0"/>
    <xf numFmtId="0" fontId="68" fillId="36" borderId="0"/>
    <xf numFmtId="0" fontId="68" fillId="33" borderId="0"/>
    <xf numFmtId="0" fontId="68" fillId="41" borderId="0"/>
    <xf numFmtId="0" fontId="68" fillId="39" borderId="0"/>
    <xf numFmtId="0" fontId="68" fillId="40" borderId="0"/>
    <xf numFmtId="0" fontId="68" fillId="42" borderId="0"/>
    <xf numFmtId="0" fontId="68" fillId="43" borderId="0"/>
    <xf numFmtId="0" fontId="68" fillId="44" borderId="0"/>
    <xf numFmtId="0" fontId="69" fillId="45" borderId="0"/>
    <xf numFmtId="0" fontId="70" fillId="46" borderId="32"/>
    <xf numFmtId="0" fontId="71" fillId="47" borderId="33"/>
    <xf numFmtId="168" fontId="66" fillId="0" borderId="0"/>
    <xf numFmtId="0" fontId="66" fillId="0" borderId="0"/>
    <xf numFmtId="166" fontId="72" fillId="0" borderId="0"/>
    <xf numFmtId="167" fontId="66" fillId="0" borderId="0"/>
    <xf numFmtId="167" fontId="72" fillId="0" borderId="0"/>
    <xf numFmtId="167" fontId="66" fillId="0" borderId="0"/>
    <xf numFmtId="0" fontId="66" fillId="0" borderId="0"/>
    <xf numFmtId="0" fontId="66" fillId="0" borderId="0"/>
    <xf numFmtId="166" fontId="72" fillId="0" borderId="0"/>
    <xf numFmtId="0" fontId="73" fillId="0" borderId="0"/>
    <xf numFmtId="0" fontId="74" fillId="36" borderId="0"/>
    <xf numFmtId="0" fontId="75" fillId="0" borderId="0">
      <alignment horizontal="center"/>
    </xf>
    <xf numFmtId="0" fontId="76" fillId="0" borderId="34"/>
    <xf numFmtId="0" fontId="77" fillId="0" borderId="35"/>
    <xf numFmtId="0" fontId="78" fillId="0" borderId="35"/>
    <xf numFmtId="0" fontId="78" fillId="0" borderId="0"/>
    <xf numFmtId="0" fontId="75" fillId="0" borderId="0">
      <alignment horizontal="center" textRotation="90"/>
    </xf>
    <xf numFmtId="0" fontId="79" fillId="0" borderId="0"/>
    <xf numFmtId="0" fontId="79" fillId="0" borderId="0"/>
    <xf numFmtId="0" fontId="80" fillId="0" borderId="0"/>
    <xf numFmtId="166" fontId="80" fillId="0" borderId="0"/>
    <xf numFmtId="0" fontId="81" fillId="37" borderId="32"/>
    <xf numFmtId="0" fontId="82" fillId="0" borderId="36"/>
    <xf numFmtId="0" fontId="83" fillId="37" borderId="0"/>
    <xf numFmtId="166" fontId="39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84" fillId="0" borderId="0"/>
    <xf numFmtId="166" fontId="84" fillId="0" borderId="0"/>
    <xf numFmtId="166" fontId="84" fillId="0" borderId="0"/>
    <xf numFmtId="166" fontId="84" fillId="0" borderId="0"/>
    <xf numFmtId="166" fontId="84" fillId="0" borderId="0"/>
    <xf numFmtId="166" fontId="84" fillId="0" borderId="0"/>
    <xf numFmtId="166" fontId="84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85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67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86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87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166" fontId="72" fillId="0" borderId="0"/>
    <xf numFmtId="0" fontId="66" fillId="34" borderId="37"/>
    <xf numFmtId="0" fontId="88" fillId="46" borderId="38"/>
    <xf numFmtId="0" fontId="89" fillId="0" borderId="0"/>
    <xf numFmtId="169" fontId="89" fillId="0" borderId="0"/>
    <xf numFmtId="0" fontId="90" fillId="0" borderId="0"/>
    <xf numFmtId="0" fontId="91" fillId="0" borderId="39"/>
    <xf numFmtId="0" fontId="92" fillId="0" borderId="0"/>
  </cellStyleXfs>
  <cellXfs count="362">
    <xf numFmtId="0" fontId="0" fillId="0" borderId="0" xfId="0"/>
    <xf numFmtId="0" fontId="5" fillId="0" borderId="0" xfId="0" applyFont="1" applyAlignment="1">
      <alignment horizontal="center" vertical="center" textRotation="90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6" fillId="0" borderId="0" xfId="0" applyFont="1"/>
    <xf numFmtId="0" fontId="8" fillId="0" borderId="0" xfId="0" applyFont="1"/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42" fontId="4" fillId="6" borderId="0" xfId="0" applyNumberFormat="1" applyFont="1" applyFill="1" applyAlignment="1">
      <alignment horizontal="center" vertical="center"/>
    </xf>
    <xf numFmtId="42" fontId="5" fillId="5" borderId="0" xfId="0" applyNumberFormat="1" applyFont="1" applyFill="1" applyAlignment="1">
      <alignment horizontal="center" vertical="center"/>
    </xf>
    <xf numFmtId="42" fontId="4" fillId="3" borderId="0" xfId="0" applyNumberFormat="1" applyFont="1" applyFill="1" applyAlignment="1">
      <alignment horizontal="center" vertical="center"/>
    </xf>
    <xf numFmtId="42" fontId="8" fillId="3" borderId="0" xfId="0" applyNumberFormat="1" applyFont="1" applyFill="1" applyAlignment="1">
      <alignment horizontal="center" vertical="center"/>
    </xf>
    <xf numFmtId="42" fontId="4" fillId="1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 textRotation="90" wrapText="1" shrinkToFit="1"/>
    </xf>
    <xf numFmtId="0" fontId="8" fillId="0" borderId="0" xfId="0" applyFont="1" applyAlignment="1">
      <alignment horizontal="center" vertical="center" textRotation="90"/>
    </xf>
    <xf numFmtId="0" fontId="9" fillId="9" borderId="0" xfId="0" applyFont="1" applyFill="1" applyAlignment="1">
      <alignment horizontal="center" vertical="center"/>
    </xf>
    <xf numFmtId="6" fontId="5" fillId="7" borderId="0" xfId="0" applyNumberFormat="1" applyFont="1" applyFill="1" applyAlignment="1">
      <alignment horizontal="center" vertical="center"/>
    </xf>
    <xf numFmtId="0" fontId="9" fillId="30" borderId="0" xfId="0" applyFont="1" applyFill="1" applyAlignment="1">
      <alignment horizontal="center" vertical="center"/>
    </xf>
    <xf numFmtId="0" fontId="9" fillId="28" borderId="0" xfId="0" applyFont="1" applyFill="1" applyAlignment="1">
      <alignment horizontal="center" vertical="center"/>
    </xf>
    <xf numFmtId="0" fontId="4" fillId="4" borderId="0" xfId="0" applyFont="1" applyFill="1"/>
    <xf numFmtId="0" fontId="4" fillId="4" borderId="6" xfId="0" applyFont="1" applyFill="1" applyBorder="1"/>
    <xf numFmtId="0" fontId="4" fillId="4" borderId="7" xfId="0" applyFont="1" applyFill="1" applyBorder="1"/>
    <xf numFmtId="0" fontId="4" fillId="4" borderId="8" xfId="0" applyFont="1" applyFill="1" applyBorder="1"/>
    <xf numFmtId="0" fontId="38" fillId="4" borderId="0" xfId="0" applyFont="1" applyFill="1" applyAlignment="1">
      <alignment vertical="center"/>
    </xf>
    <xf numFmtId="0" fontId="38" fillId="4" borderId="8" xfId="0" applyFont="1" applyFill="1" applyBorder="1" applyAlignment="1">
      <alignment vertical="center"/>
    </xf>
    <xf numFmtId="0" fontId="4" fillId="4" borderId="3" xfId="0" applyFont="1" applyFill="1" applyBorder="1"/>
    <xf numFmtId="0" fontId="4" fillId="4" borderId="10" xfId="0" applyFont="1" applyFill="1" applyBorder="1"/>
    <xf numFmtId="0" fontId="43" fillId="4" borderId="0" xfId="0" applyFont="1" applyFill="1" applyAlignment="1">
      <alignment vertical="center"/>
    </xf>
    <xf numFmtId="0" fontId="43" fillId="4" borderId="7" xfId="0" applyFont="1" applyFill="1" applyBorder="1" applyAlignment="1">
      <alignment vertical="center"/>
    </xf>
    <xf numFmtId="0" fontId="41" fillId="4" borderId="7" xfId="0" applyFont="1" applyFill="1" applyBorder="1" applyAlignment="1">
      <alignment vertical="center"/>
    </xf>
    <xf numFmtId="0" fontId="41" fillId="4" borderId="0" xfId="0" applyFont="1" applyFill="1" applyAlignment="1">
      <alignment horizontal="center" vertical="center"/>
    </xf>
    <xf numFmtId="0" fontId="41" fillId="4" borderId="0" xfId="0" applyFont="1" applyFill="1" applyAlignment="1">
      <alignment vertical="center"/>
    </xf>
    <xf numFmtId="0" fontId="41" fillId="4" borderId="8" xfId="0" applyFont="1" applyFill="1" applyBorder="1" applyAlignment="1">
      <alignment vertical="center"/>
    </xf>
    <xf numFmtId="0" fontId="47" fillId="4" borderId="0" xfId="0" applyFont="1" applyFill="1" applyAlignment="1">
      <alignment horizontal="center" vertical="center"/>
    </xf>
    <xf numFmtId="0" fontId="43" fillId="4" borderId="8" xfId="0" applyFont="1" applyFill="1" applyBorder="1" applyAlignment="1">
      <alignment vertical="center"/>
    </xf>
    <xf numFmtId="0" fontId="49" fillId="4" borderId="0" xfId="0" applyFont="1" applyFill="1" applyAlignment="1">
      <alignment horizontal="center" vertical="center" wrapText="1"/>
    </xf>
    <xf numFmtId="0" fontId="42" fillId="4" borderId="0" xfId="0" applyFont="1" applyFill="1" applyAlignment="1">
      <alignment horizontal="center" vertical="center"/>
    </xf>
    <xf numFmtId="0" fontId="41" fillId="4" borderId="9" xfId="0" applyFont="1" applyFill="1" applyBorder="1" applyAlignment="1">
      <alignment vertical="center"/>
    </xf>
    <xf numFmtId="0" fontId="43" fillId="4" borderId="10" xfId="0" applyFont="1" applyFill="1" applyBorder="1" applyAlignment="1">
      <alignment vertical="center"/>
    </xf>
    <xf numFmtId="0" fontId="43" fillId="6" borderId="0" xfId="0" applyFont="1" applyFill="1" applyAlignment="1" applyProtection="1">
      <alignment vertical="center"/>
      <protection hidden="1"/>
    </xf>
    <xf numFmtId="0" fontId="43" fillId="4" borderId="0" xfId="0" applyFont="1" applyFill="1" applyAlignment="1">
      <alignment horizontal="center" vertical="center"/>
    </xf>
    <xf numFmtId="0" fontId="42" fillId="4" borderId="0" xfId="0" applyFont="1" applyFill="1" applyAlignment="1">
      <alignment vertical="center"/>
    </xf>
    <xf numFmtId="0" fontId="41" fillId="4" borderId="1" xfId="0" applyFont="1" applyFill="1" applyBorder="1" applyAlignment="1" applyProtection="1">
      <alignment horizontal="center" vertical="center"/>
      <protection locked="0"/>
    </xf>
    <xf numFmtId="0" fontId="50" fillId="4" borderId="0" xfId="0" applyFont="1" applyFill="1" applyAlignment="1">
      <alignment vertical="center"/>
    </xf>
    <xf numFmtId="0" fontId="41" fillId="4" borderId="0" xfId="0" applyFont="1" applyFill="1" applyAlignment="1">
      <alignment horizontal="left" vertical="center"/>
    </xf>
    <xf numFmtId="0" fontId="41" fillId="4" borderId="0" xfId="0" applyFont="1" applyFill="1" applyAlignment="1">
      <alignment vertical="center" wrapText="1"/>
    </xf>
    <xf numFmtId="0" fontId="55" fillId="4" borderId="0" xfId="0" applyFont="1" applyFill="1" applyAlignment="1">
      <alignment vertical="center" wrapText="1"/>
    </xf>
    <xf numFmtId="0" fontId="55" fillId="4" borderId="0" xfId="0" applyFont="1" applyFill="1" applyAlignment="1">
      <alignment vertical="center"/>
    </xf>
    <xf numFmtId="44" fontId="55" fillId="4" borderId="0" xfId="1" applyFont="1" applyFill="1" applyBorder="1" applyAlignment="1" applyProtection="1">
      <alignment horizontal="center" vertical="center" wrapText="1"/>
    </xf>
    <xf numFmtId="44" fontId="55" fillId="4" borderId="0" xfId="1" applyFont="1" applyFill="1" applyBorder="1" applyAlignment="1" applyProtection="1">
      <alignment horizontal="right" vertical="center" wrapText="1"/>
    </xf>
    <xf numFmtId="0" fontId="41" fillId="4" borderId="0" xfId="0" applyFont="1" applyFill="1" applyAlignment="1">
      <alignment horizontal="right" vertical="center"/>
    </xf>
    <xf numFmtId="0" fontId="43" fillId="4" borderId="0" xfId="0" applyFont="1" applyFill="1" applyAlignment="1">
      <alignment horizontal="right" vertical="center"/>
    </xf>
    <xf numFmtId="44" fontId="41" fillId="4" borderId="0" xfId="1" applyFont="1" applyFill="1" applyBorder="1" applyAlignment="1" applyProtection="1">
      <alignment horizontal="center" vertical="center" wrapText="1"/>
    </xf>
    <xf numFmtId="44" fontId="41" fillId="4" borderId="0" xfId="1" applyFont="1" applyFill="1" applyBorder="1" applyAlignment="1" applyProtection="1">
      <alignment vertical="center" wrapText="1"/>
    </xf>
    <xf numFmtId="44" fontId="48" fillId="4" borderId="0" xfId="0" applyNumberFormat="1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44" fontId="42" fillId="4" borderId="0" xfId="1" applyFont="1" applyFill="1" applyBorder="1" applyAlignment="1" applyProtection="1">
      <alignment vertical="center" wrapText="1"/>
    </xf>
    <xf numFmtId="165" fontId="42" fillId="4" borderId="0" xfId="1" applyNumberFormat="1" applyFont="1" applyFill="1" applyBorder="1" applyAlignment="1" applyProtection="1">
      <alignment vertical="center" wrapText="1"/>
    </xf>
    <xf numFmtId="0" fontId="54" fillId="4" borderId="0" xfId="0" applyFont="1" applyFill="1" applyAlignment="1">
      <alignment horizontal="center" vertical="center" wrapText="1"/>
    </xf>
    <xf numFmtId="0" fontId="47" fillId="4" borderId="0" xfId="0" applyFont="1" applyFill="1" applyAlignment="1">
      <alignment vertical="center" wrapText="1"/>
    </xf>
    <xf numFmtId="0" fontId="42" fillId="4" borderId="0" xfId="0" applyFont="1" applyFill="1" applyAlignment="1">
      <alignment horizontal="left" vertical="center"/>
    </xf>
    <xf numFmtId="0" fontId="42" fillId="4" borderId="0" xfId="0" applyFont="1" applyFill="1" applyAlignment="1">
      <alignment horizontal="right" vertical="center"/>
    </xf>
    <xf numFmtId="165" fontId="45" fillId="27" borderId="1" xfId="1" applyNumberFormat="1" applyFont="1" applyFill="1" applyBorder="1" applyAlignment="1" applyProtection="1">
      <alignment vertical="center" wrapText="1"/>
    </xf>
    <xf numFmtId="0" fontId="42" fillId="4" borderId="0" xfId="0" applyFont="1" applyFill="1" applyAlignment="1">
      <alignment horizontal="justify" vertical="center"/>
    </xf>
    <xf numFmtId="0" fontId="42" fillId="4" borderId="0" xfId="0" applyFont="1" applyFill="1" applyAlignment="1">
      <alignment horizontal="justify" vertical="center" wrapText="1"/>
    </xf>
    <xf numFmtId="0" fontId="40" fillId="4" borderId="0" xfId="0" applyFont="1" applyFill="1" applyAlignment="1">
      <alignment vertical="center"/>
    </xf>
    <xf numFmtId="0" fontId="40" fillId="4" borderId="7" xfId="0" applyFont="1" applyFill="1" applyBorder="1" applyAlignment="1">
      <alignment vertical="center"/>
    </xf>
    <xf numFmtId="0" fontId="48" fillId="4" borderId="0" xfId="0" applyFont="1" applyFill="1" applyAlignment="1">
      <alignment horizontal="center" vertical="center" wrapText="1"/>
    </xf>
    <xf numFmtId="0" fontId="57" fillId="4" borderId="0" xfId="0" applyFont="1" applyFill="1" applyAlignment="1">
      <alignment vertical="center" wrapText="1"/>
    </xf>
    <xf numFmtId="0" fontId="57" fillId="4" borderId="0" xfId="0" applyFont="1" applyFill="1" applyAlignment="1">
      <alignment vertical="center"/>
    </xf>
    <xf numFmtId="0" fontId="57" fillId="4" borderId="8" xfId="0" applyFont="1" applyFill="1" applyBorder="1" applyAlignment="1">
      <alignment vertical="center"/>
    </xf>
    <xf numFmtId="0" fontId="57" fillId="4" borderId="0" xfId="0" applyFont="1" applyFill="1" applyAlignment="1">
      <alignment horizontal="center" vertical="center"/>
    </xf>
    <xf numFmtId="0" fontId="40" fillId="4" borderId="3" xfId="0" applyFont="1" applyFill="1" applyBorder="1" applyAlignment="1">
      <alignment vertical="center"/>
    </xf>
    <xf numFmtId="0" fontId="57" fillId="4" borderId="9" xfId="0" applyFont="1" applyFill="1" applyBorder="1" applyAlignment="1">
      <alignment vertical="center"/>
    </xf>
    <xf numFmtId="0" fontId="57" fillId="4" borderId="9" xfId="0" applyFont="1" applyFill="1" applyBorder="1" applyAlignment="1">
      <alignment horizontal="center" vertical="center"/>
    </xf>
    <xf numFmtId="165" fontId="41" fillId="4" borderId="0" xfId="1" applyNumberFormat="1" applyFont="1" applyFill="1" applyAlignment="1" applyProtection="1">
      <alignment horizontal="center" vertical="center"/>
    </xf>
    <xf numFmtId="0" fontId="41" fillId="4" borderId="0" xfId="0" applyFont="1" applyFill="1" applyAlignment="1" applyProtection="1">
      <alignment vertical="center"/>
      <protection hidden="1"/>
    </xf>
    <xf numFmtId="0" fontId="58" fillId="4" borderId="0" xfId="0" applyFont="1" applyFill="1" applyAlignment="1">
      <alignment vertical="center"/>
    </xf>
    <xf numFmtId="0" fontId="58" fillId="4" borderId="0" xfId="0" applyFont="1" applyFill="1" applyAlignment="1">
      <alignment horizontal="center" vertical="center"/>
    </xf>
    <xf numFmtId="0" fontId="58" fillId="4" borderId="0" xfId="0" applyFont="1" applyFill="1" applyAlignment="1">
      <alignment horizontal="center" vertical="center" wrapText="1"/>
    </xf>
    <xf numFmtId="0" fontId="43" fillId="4" borderId="0" xfId="0" applyFont="1" applyFill="1" applyAlignment="1" applyProtection="1">
      <alignment vertical="center"/>
      <protection hidden="1"/>
    </xf>
    <xf numFmtId="0" fontId="41" fillId="4" borderId="0" xfId="0" applyFont="1" applyFill="1" applyAlignment="1" applyProtection="1">
      <alignment horizontal="center" vertical="center"/>
      <protection hidden="1"/>
    </xf>
    <xf numFmtId="0" fontId="41" fillId="4" borderId="0" xfId="0" applyFont="1" applyFill="1" applyAlignment="1" applyProtection="1">
      <alignment horizontal="right" vertical="center"/>
      <protection hidden="1"/>
    </xf>
    <xf numFmtId="0" fontId="51" fillId="4" borderId="0" xfId="0" applyFont="1" applyFill="1" applyAlignment="1">
      <alignment horizontal="center" vertical="center" wrapText="1"/>
    </xf>
    <xf numFmtId="0" fontId="50" fillId="4" borderId="0" xfId="0" applyFont="1" applyFill="1" applyAlignment="1">
      <alignment horizontal="left" vertical="center" wrapText="1"/>
    </xf>
    <xf numFmtId="0" fontId="48" fillId="4" borderId="0" xfId="0" applyFont="1" applyFill="1" applyAlignment="1">
      <alignment horizontal="left" vertical="center" wrapText="1"/>
    </xf>
    <xf numFmtId="0" fontId="41" fillId="4" borderId="3" xfId="0" applyFont="1" applyFill="1" applyBorder="1" applyAlignment="1">
      <alignment vertical="center"/>
    </xf>
    <xf numFmtId="0" fontId="42" fillId="4" borderId="9" xfId="0" applyFont="1" applyFill="1" applyBorder="1" applyAlignment="1">
      <alignment horizontal="center" vertical="center"/>
    </xf>
    <xf numFmtId="0" fontId="50" fillId="4" borderId="9" xfId="0" applyFont="1" applyFill="1" applyBorder="1" applyAlignment="1">
      <alignment horizontal="left" vertical="center" wrapText="1"/>
    </xf>
    <xf numFmtId="0" fontId="50" fillId="4" borderId="9" xfId="0" applyFont="1" applyFill="1" applyBorder="1" applyAlignment="1">
      <alignment horizontal="center" vertical="center" wrapText="1"/>
    </xf>
    <xf numFmtId="0" fontId="41" fillId="4" borderId="10" xfId="0" applyFont="1" applyFill="1" applyBorder="1" applyAlignment="1">
      <alignment vertical="center"/>
    </xf>
    <xf numFmtId="0" fontId="61" fillId="4" borderId="0" xfId="0" applyFont="1" applyFill="1" applyAlignment="1">
      <alignment horizontal="center" vertical="center"/>
    </xf>
    <xf numFmtId="0" fontId="62" fillId="4" borderId="0" xfId="0" applyFont="1" applyFill="1" applyAlignment="1">
      <alignment horizontal="left" vertical="center" wrapText="1"/>
    </xf>
    <xf numFmtId="0" fontId="50" fillId="28" borderId="1" xfId="0" applyFont="1" applyFill="1" applyBorder="1" applyAlignment="1" applyProtection="1">
      <alignment horizontal="center" vertical="center" wrapText="1"/>
      <protection locked="0"/>
    </xf>
    <xf numFmtId="0" fontId="4" fillId="4" borderId="0" xfId="3" applyFont="1" applyFill="1" applyAlignment="1">
      <alignment vertical="center"/>
    </xf>
    <xf numFmtId="0" fontId="43" fillId="4" borderId="4" xfId="3" applyFont="1" applyFill="1" applyBorder="1" applyAlignment="1">
      <alignment vertical="center"/>
    </xf>
    <xf numFmtId="0" fontId="43" fillId="4" borderId="5" xfId="3" applyFont="1" applyFill="1" applyBorder="1" applyAlignment="1">
      <alignment vertical="center"/>
    </xf>
    <xf numFmtId="0" fontId="43" fillId="4" borderId="6" xfId="3" applyFont="1" applyFill="1" applyBorder="1" applyAlignment="1">
      <alignment vertical="center"/>
    </xf>
    <xf numFmtId="0" fontId="43" fillId="4" borderId="7" xfId="3" applyFont="1" applyFill="1" applyBorder="1" applyAlignment="1">
      <alignment vertical="center"/>
    </xf>
    <xf numFmtId="0" fontId="43" fillId="4" borderId="8" xfId="3" applyFont="1" applyFill="1" applyBorder="1" applyAlignment="1">
      <alignment vertical="center"/>
    </xf>
    <xf numFmtId="0" fontId="46" fillId="4" borderId="0" xfId="0" applyFont="1" applyFill="1" applyAlignment="1">
      <alignment vertical="center"/>
    </xf>
    <xf numFmtId="0" fontId="52" fillId="4" borderId="0" xfId="3" applyFont="1" applyFill="1" applyAlignment="1">
      <alignment vertical="center" wrapText="1"/>
    </xf>
    <xf numFmtId="0" fontId="43" fillId="4" borderId="0" xfId="3" applyFont="1" applyFill="1" applyAlignment="1">
      <alignment vertical="center" wrapText="1"/>
    </xf>
    <xf numFmtId="0" fontId="40" fillId="4" borderId="0" xfId="3" applyFont="1" applyFill="1" applyAlignment="1">
      <alignment vertical="center" wrapText="1"/>
    </xf>
    <xf numFmtId="0" fontId="4" fillId="0" borderId="0" xfId="3" applyFont="1" applyAlignment="1">
      <alignment vertical="center"/>
    </xf>
    <xf numFmtId="0" fontId="65" fillId="4" borderId="0" xfId="3" applyFont="1" applyFill="1" applyAlignment="1">
      <alignment vertical="center" wrapText="1"/>
    </xf>
    <xf numFmtId="0" fontId="43" fillId="4" borderId="3" xfId="3" applyFont="1" applyFill="1" applyBorder="1" applyAlignment="1">
      <alignment vertical="center"/>
    </xf>
    <xf numFmtId="0" fontId="43" fillId="4" borderId="0" xfId="0" applyFont="1" applyFill="1" applyAlignment="1">
      <alignment vertical="center" wrapText="1"/>
    </xf>
    <xf numFmtId="0" fontId="64" fillId="4" borderId="0" xfId="0" applyFont="1" applyFill="1" applyAlignment="1">
      <alignment vertical="center" wrapText="1"/>
    </xf>
    <xf numFmtId="0" fontId="58" fillId="6" borderId="0" xfId="0" applyFont="1" applyFill="1" applyAlignment="1" applyProtection="1">
      <alignment horizontal="center" vertical="center"/>
      <protection hidden="1"/>
    </xf>
    <xf numFmtId="0" fontId="58" fillId="6" borderId="0" xfId="0" applyFont="1" applyFill="1" applyAlignment="1">
      <alignment vertical="center"/>
    </xf>
    <xf numFmtId="0" fontId="58" fillId="6" borderId="0" xfId="0" applyFont="1" applyFill="1" applyAlignment="1" applyProtection="1">
      <alignment vertical="center"/>
      <protection hidden="1"/>
    </xf>
    <xf numFmtId="0" fontId="41" fillId="28" borderId="1" xfId="0" applyFont="1" applyFill="1" applyBorder="1" applyAlignment="1" applyProtection="1">
      <alignment horizontal="center" vertical="center"/>
      <protection locked="0"/>
    </xf>
    <xf numFmtId="42" fontId="4" fillId="31" borderId="0" xfId="0" applyNumberFormat="1" applyFont="1" applyFill="1" applyAlignment="1">
      <alignment horizontal="center" vertical="center"/>
    </xf>
    <xf numFmtId="165" fontId="42" fillId="27" borderId="1" xfId="1" applyNumberFormat="1" applyFont="1" applyFill="1" applyBorder="1" applyAlignment="1" applyProtection="1">
      <alignment horizontal="center" vertical="center" wrapText="1"/>
    </xf>
    <xf numFmtId="0" fontId="93" fillId="4" borderId="8" xfId="0" applyFont="1" applyFill="1" applyBorder="1" applyAlignment="1">
      <alignment vertical="center"/>
    </xf>
    <xf numFmtId="165" fontId="41" fillId="4" borderId="0" xfId="0" applyNumberFormat="1" applyFont="1" applyFill="1" applyAlignment="1">
      <alignment vertical="center"/>
    </xf>
    <xf numFmtId="0" fontId="95" fillId="4" borderId="0" xfId="0" applyFont="1" applyFill="1" applyAlignment="1">
      <alignment horizontal="center" vertical="center" wrapText="1"/>
    </xf>
    <xf numFmtId="0" fontId="40" fillId="4" borderId="0" xfId="0" applyFont="1" applyFill="1" applyAlignment="1">
      <alignment horizontal="center" wrapText="1"/>
    </xf>
    <xf numFmtId="0" fontId="43" fillId="4" borderId="0" xfId="0" applyFont="1" applyFill="1" applyAlignment="1">
      <alignment horizontal="center"/>
    </xf>
    <xf numFmtId="0" fontId="39" fillId="4" borderId="0" xfId="0" applyFont="1" applyFill="1" applyAlignment="1">
      <alignment horizontal="center" vertical="center" wrapText="1"/>
    </xf>
    <xf numFmtId="0" fontId="94" fillId="4" borderId="0" xfId="2" applyFont="1" applyFill="1" applyBorder="1" applyAlignment="1" applyProtection="1">
      <alignment horizontal="center" vertical="center" wrapText="1"/>
    </xf>
    <xf numFmtId="0" fontId="43" fillId="4" borderId="9" xfId="0" applyFont="1" applyFill="1" applyBorder="1" applyAlignment="1">
      <alignment horizontal="center"/>
    </xf>
    <xf numFmtId="0" fontId="96" fillId="2" borderId="0" xfId="0" applyFont="1" applyFill="1" applyAlignment="1">
      <alignment horizontal="left" vertical="center"/>
    </xf>
    <xf numFmtId="0" fontId="98" fillId="4" borderId="0" xfId="0" applyFont="1" applyFill="1" applyAlignment="1">
      <alignment horizontal="right" vertical="top"/>
    </xf>
    <xf numFmtId="0" fontId="0" fillId="4" borderId="0" xfId="0" applyFill="1"/>
    <xf numFmtId="0" fontId="99" fillId="4" borderId="0" xfId="0" applyFont="1" applyFill="1" applyAlignment="1">
      <alignment horizontal="left" vertical="top" wrapText="1"/>
    </xf>
    <xf numFmtId="0" fontId="96" fillId="4" borderId="0" xfId="0" applyFont="1" applyFill="1" applyAlignment="1">
      <alignment horizontal="left"/>
    </xf>
    <xf numFmtId="0" fontId="97" fillId="4" borderId="0" xfId="0" applyFont="1" applyFill="1" applyAlignment="1">
      <alignment horizontal="left" vertical="top"/>
    </xf>
    <xf numFmtId="0" fontId="97" fillId="4" borderId="0" xfId="0" applyFont="1" applyFill="1" applyAlignment="1">
      <alignment horizontal="left"/>
    </xf>
    <xf numFmtId="0" fontId="100" fillId="4" borderId="0" xfId="0" applyFont="1" applyFill="1" applyAlignment="1">
      <alignment horizontal="left" vertical="center"/>
    </xf>
    <xf numFmtId="0" fontId="0" fillId="4" borderId="0" xfId="0" applyFill="1" applyAlignment="1">
      <alignment horizontal="right"/>
    </xf>
    <xf numFmtId="0" fontId="0" fillId="4" borderId="0" xfId="0" applyFill="1" applyAlignment="1">
      <alignment vertical="center"/>
    </xf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4" borderId="7" xfId="0" applyFill="1" applyBorder="1"/>
    <xf numFmtId="0" fontId="0" fillId="4" borderId="8" xfId="0" applyFill="1" applyBorder="1"/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3" xfId="0" applyFill="1" applyBorder="1"/>
    <xf numFmtId="0" fontId="0" fillId="4" borderId="9" xfId="0" applyFill="1" applyBorder="1"/>
    <xf numFmtId="0" fontId="0" fillId="4" borderId="10" xfId="0" applyFill="1" applyBorder="1"/>
    <xf numFmtId="0" fontId="103" fillId="4" borderId="0" xfId="0" applyFont="1" applyFill="1" applyAlignment="1">
      <alignment horizontal="center"/>
    </xf>
    <xf numFmtId="0" fontId="104" fillId="4" borderId="0" xfId="0" applyFont="1" applyFill="1"/>
    <xf numFmtId="0" fontId="104" fillId="4" borderId="0" xfId="0" applyFont="1" applyFill="1" applyAlignment="1">
      <alignment vertical="center"/>
    </xf>
    <xf numFmtId="0" fontId="64" fillId="4" borderId="0" xfId="3" applyFont="1" applyFill="1" applyAlignment="1">
      <alignment vertical="center" wrapText="1"/>
    </xf>
    <xf numFmtId="0" fontId="43" fillId="4" borderId="9" xfId="0" applyFont="1" applyFill="1" applyBorder="1" applyAlignment="1">
      <alignment vertical="center"/>
    </xf>
    <xf numFmtId="0" fontId="46" fillId="4" borderId="10" xfId="0" applyFont="1" applyFill="1" applyBorder="1" applyAlignment="1">
      <alignment vertical="center"/>
    </xf>
    <xf numFmtId="0" fontId="64" fillId="4" borderId="0" xfId="0" applyFont="1" applyFill="1" applyAlignment="1">
      <alignment horizontal="center" vertical="center" wrapText="1"/>
    </xf>
    <xf numFmtId="0" fontId="41" fillId="49" borderId="1" xfId="0" applyFont="1" applyFill="1" applyBorder="1" applyAlignment="1" applyProtection="1">
      <alignment horizontal="center" vertical="center"/>
      <protection locked="0"/>
    </xf>
    <xf numFmtId="0" fontId="41" fillId="49" borderId="1" xfId="0" applyFont="1" applyFill="1" applyBorder="1" applyAlignment="1" applyProtection="1">
      <alignment horizontal="center" vertical="center" wrapText="1"/>
      <protection locked="0"/>
    </xf>
    <xf numFmtId="0" fontId="47" fillId="4" borderId="8" xfId="0" applyFont="1" applyFill="1" applyBorder="1" applyAlignment="1">
      <alignment horizontal="center" vertical="center"/>
    </xf>
    <xf numFmtId="0" fontId="46" fillId="4" borderId="0" xfId="0" applyFont="1" applyFill="1" applyAlignment="1">
      <alignment horizontal="center" vertical="center"/>
    </xf>
    <xf numFmtId="0" fontId="46" fillId="4" borderId="8" xfId="0" applyFont="1" applyFill="1" applyBorder="1" applyAlignment="1">
      <alignment horizontal="center" vertical="center"/>
    </xf>
    <xf numFmtId="0" fontId="41" fillId="4" borderId="0" xfId="0" applyFont="1" applyFill="1" applyAlignment="1">
      <alignment horizontal="center" vertical="center" wrapText="1"/>
    </xf>
    <xf numFmtId="0" fontId="43" fillId="4" borderId="3" xfId="0" applyFont="1" applyFill="1" applyBorder="1" applyAlignment="1">
      <alignment vertical="center"/>
    </xf>
    <xf numFmtId="0" fontId="105" fillId="4" borderId="0" xfId="0" applyFont="1" applyFill="1" applyAlignment="1">
      <alignment vertical="center"/>
    </xf>
    <xf numFmtId="0" fontId="58" fillId="4" borderId="7" xfId="0" applyFont="1" applyFill="1" applyBorder="1" applyAlignment="1">
      <alignment vertical="center"/>
    </xf>
    <xf numFmtId="0" fontId="106" fillId="4" borderId="8" xfId="0" applyFont="1" applyFill="1" applyBorder="1" applyAlignment="1">
      <alignment vertical="center"/>
    </xf>
    <xf numFmtId="0" fontId="107" fillId="4" borderId="7" xfId="0" applyFont="1" applyFill="1" applyBorder="1" applyAlignment="1">
      <alignment vertical="center" wrapText="1"/>
    </xf>
    <xf numFmtId="0" fontId="56" fillId="4" borderId="0" xfId="0" applyFont="1" applyFill="1" applyAlignment="1">
      <alignment horizontal="center" vertical="center"/>
    </xf>
    <xf numFmtId="0" fontId="48" fillId="9" borderId="1" xfId="0" applyFont="1" applyFill="1" applyBorder="1" applyAlignment="1">
      <alignment horizontal="center" vertical="center"/>
    </xf>
    <xf numFmtId="3" fontId="41" fillId="49" borderId="1" xfId="0" applyNumberFormat="1" applyFont="1" applyFill="1" applyBorder="1" applyAlignment="1" applyProtection="1">
      <alignment horizontal="center" vertical="center" wrapText="1"/>
      <protection locked="0"/>
    </xf>
    <xf numFmtId="44" fontId="4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08" fillId="4" borderId="0" xfId="0" applyFont="1" applyFill="1" applyAlignment="1">
      <alignment vertical="center" wrapText="1"/>
    </xf>
    <xf numFmtId="44" fontId="105" fillId="4" borderId="1" xfId="1" applyFont="1" applyFill="1" applyBorder="1" applyAlignment="1" applyProtection="1">
      <alignment horizontal="center" vertical="center" wrapText="1"/>
    </xf>
    <xf numFmtId="44" fontId="41" fillId="49" borderId="1" xfId="1" applyFont="1" applyFill="1" applyBorder="1" applyAlignment="1" applyProtection="1">
      <alignment horizontal="center" vertical="center" wrapText="1"/>
      <protection locked="0"/>
    </xf>
    <xf numFmtId="0" fontId="109" fillId="4" borderId="7" xfId="0" applyFont="1" applyFill="1" applyBorder="1" applyAlignment="1">
      <alignment vertical="center" wrapText="1"/>
    </xf>
    <xf numFmtId="165" fontId="42" fillId="48" borderId="1" xfId="1" applyNumberFormat="1" applyFont="1" applyFill="1" applyBorder="1" applyAlignment="1" applyProtection="1">
      <alignment vertical="center" wrapText="1"/>
    </xf>
    <xf numFmtId="165" fontId="41" fillId="49" borderId="1" xfId="1" applyNumberFormat="1" applyFont="1" applyFill="1" applyBorder="1" applyAlignment="1" applyProtection="1">
      <alignment horizontal="center" vertical="center" wrapText="1"/>
      <protection locked="0"/>
    </xf>
    <xf numFmtId="165" fontId="48" fillId="48" borderId="1" xfId="1" applyNumberFormat="1" applyFont="1" applyFill="1" applyBorder="1" applyAlignment="1" applyProtection="1">
      <alignment vertical="center" wrapText="1"/>
    </xf>
    <xf numFmtId="0" fontId="109" fillId="4" borderId="0" xfId="0" applyFont="1" applyFill="1" applyAlignment="1">
      <alignment vertical="center"/>
    </xf>
    <xf numFmtId="0" fontId="62" fillId="4" borderId="0" xfId="0" applyFont="1" applyFill="1" applyAlignment="1">
      <alignment horizontal="center" vertical="center" wrapText="1"/>
    </xf>
    <xf numFmtId="0" fontId="50" fillId="4" borderId="0" xfId="0" applyFont="1" applyFill="1" applyAlignment="1">
      <alignment horizontal="center" vertical="center" wrapText="1"/>
    </xf>
    <xf numFmtId="0" fontId="42" fillId="48" borderId="1" xfId="0" applyFont="1" applyFill="1" applyBorder="1" applyAlignment="1">
      <alignment vertical="center" wrapText="1"/>
    </xf>
    <xf numFmtId="0" fontId="53" fillId="4" borderId="0" xfId="0" applyFont="1" applyFill="1" applyAlignment="1">
      <alignment horizontal="center" vertical="center"/>
    </xf>
    <xf numFmtId="0" fontId="42" fillId="27" borderId="1" xfId="0" applyFont="1" applyFill="1" applyBorder="1" applyAlignment="1" applyProtection="1">
      <alignment horizontal="center" vertical="center"/>
      <protection locked="0"/>
    </xf>
    <xf numFmtId="0" fontId="108" fillId="4" borderId="0" xfId="0" applyFont="1" applyFill="1" applyAlignment="1">
      <alignment horizontal="center" vertical="center" wrapText="1"/>
    </xf>
    <xf numFmtId="165" fontId="50" fillId="49" borderId="1" xfId="1" applyNumberFormat="1" applyFont="1" applyFill="1" applyBorder="1" applyAlignment="1" applyProtection="1">
      <alignment horizontal="center" vertical="center" wrapText="1"/>
      <protection locked="0"/>
    </xf>
    <xf numFmtId="0" fontId="58" fillId="4" borderId="0" xfId="0" applyFont="1" applyFill="1" applyAlignment="1" applyProtection="1">
      <alignment horizontal="center" vertical="center"/>
      <protection hidden="1"/>
    </xf>
    <xf numFmtId="0" fontId="58" fillId="4" borderId="0" xfId="0" applyFont="1" applyFill="1" applyAlignment="1" applyProtection="1">
      <alignment vertical="center"/>
      <protection hidden="1"/>
    </xf>
    <xf numFmtId="0" fontId="42" fillId="4" borderId="0" xfId="0" applyFont="1" applyFill="1" applyAlignment="1">
      <alignment horizontal="left" vertical="center" wrapText="1"/>
    </xf>
    <xf numFmtId="0" fontId="42" fillId="50" borderId="26" xfId="0" applyFont="1" applyFill="1" applyBorder="1" applyAlignment="1">
      <alignment horizontal="center" vertical="center"/>
    </xf>
    <xf numFmtId="0" fontId="48" fillId="50" borderId="27" xfId="0" applyFont="1" applyFill="1" applyBorder="1" applyAlignment="1">
      <alignment horizontal="left" vertical="center" wrapText="1"/>
    </xf>
    <xf numFmtId="0" fontId="50" fillId="50" borderId="28" xfId="0" applyFont="1" applyFill="1" applyBorder="1" applyAlignment="1">
      <alignment horizontal="center" vertical="center" wrapText="1"/>
    </xf>
    <xf numFmtId="0" fontId="43" fillId="50" borderId="26" xfId="0" applyFont="1" applyFill="1" applyBorder="1" applyAlignment="1">
      <alignment vertical="center"/>
    </xf>
    <xf numFmtId="0" fontId="43" fillId="50" borderId="28" xfId="0" applyFont="1" applyFill="1" applyBorder="1" applyAlignment="1">
      <alignment vertical="center"/>
    </xf>
    <xf numFmtId="0" fontId="109" fillId="4" borderId="0" xfId="0" applyFont="1" applyFill="1" applyAlignment="1">
      <alignment vertical="center" wrapText="1"/>
    </xf>
    <xf numFmtId="0" fontId="109" fillId="4" borderId="8" xfId="0" applyFont="1" applyFill="1" applyBorder="1" applyAlignment="1">
      <alignment vertical="center" wrapText="1"/>
    </xf>
    <xf numFmtId="0" fontId="50" fillId="4" borderId="0" xfId="0" applyFont="1" applyFill="1" applyAlignment="1">
      <alignment horizontal="left" vertical="center"/>
    </xf>
    <xf numFmtId="0" fontId="43" fillId="29" borderId="26" xfId="0" applyFont="1" applyFill="1" applyBorder="1" applyAlignment="1">
      <alignment vertical="center"/>
    </xf>
    <xf numFmtId="0" fontId="41" fillId="27" borderId="1" xfId="0" applyFont="1" applyFill="1" applyBorder="1" applyAlignment="1" applyProtection="1">
      <alignment horizontal="center" vertical="center" wrapText="1"/>
      <protection locked="0"/>
    </xf>
    <xf numFmtId="0" fontId="48" fillId="4" borderId="0" xfId="3" applyFont="1" applyFill="1" applyAlignment="1">
      <alignment horizontal="center" vertical="center" wrapText="1"/>
    </xf>
    <xf numFmtId="0" fontId="53" fillId="2" borderId="25" xfId="3" applyFont="1" applyFill="1" applyBorder="1" applyAlignment="1">
      <alignment horizontal="center" vertical="center" wrapText="1"/>
    </xf>
    <xf numFmtId="0" fontId="48" fillId="4" borderId="0" xfId="0" applyFont="1" applyFill="1" applyAlignment="1">
      <alignment vertical="center"/>
    </xf>
    <xf numFmtId="0" fontId="52" fillId="4" borderId="7" xfId="0" applyFont="1" applyFill="1" applyBorder="1" applyAlignment="1">
      <alignment vertical="center"/>
    </xf>
    <xf numFmtId="0" fontId="42" fillId="4" borderId="8" xfId="0" applyFont="1" applyFill="1" applyBorder="1" applyAlignment="1">
      <alignment vertical="center"/>
    </xf>
    <xf numFmtId="0" fontId="52" fillId="4" borderId="0" xfId="0" applyFont="1" applyFill="1" applyAlignment="1">
      <alignment vertical="center"/>
    </xf>
    <xf numFmtId="0" fontId="48" fillId="9" borderId="1" xfId="0" applyFont="1" applyFill="1" applyBorder="1" applyAlignment="1">
      <alignment horizontal="left" vertical="center"/>
    </xf>
    <xf numFmtId="2" fontId="111" fillId="4" borderId="0" xfId="0" applyNumberFormat="1" applyFont="1" applyFill="1" applyAlignment="1">
      <alignment vertical="center" wrapText="1"/>
    </xf>
    <xf numFmtId="2" fontId="111" fillId="4" borderId="0" xfId="0" applyNumberFormat="1" applyFont="1" applyFill="1" applyAlignment="1">
      <alignment horizontal="center" vertical="center" wrapText="1"/>
    </xf>
    <xf numFmtId="44" fontId="42" fillId="4" borderId="1" xfId="1" applyFont="1" applyFill="1" applyBorder="1" applyAlignment="1" applyProtection="1">
      <alignment horizontal="center" vertical="center" wrapText="1"/>
    </xf>
    <xf numFmtId="0" fontId="56" fillId="4" borderId="0" xfId="0" applyFont="1" applyFill="1" applyAlignment="1">
      <alignment vertical="center"/>
    </xf>
    <xf numFmtId="0" fontId="112" fillId="4" borderId="0" xfId="0" applyFont="1" applyFill="1" applyAlignment="1">
      <alignment horizontal="center" vertical="center"/>
    </xf>
    <xf numFmtId="0" fontId="4" fillId="4" borderId="44" xfId="0" applyFont="1" applyFill="1" applyBorder="1"/>
    <xf numFmtId="0" fontId="4" fillId="4" borderId="45" xfId="0" applyFont="1" applyFill="1" applyBorder="1"/>
    <xf numFmtId="0" fontId="113" fillId="4" borderId="1" xfId="0" applyFont="1" applyFill="1" applyBorder="1" applyAlignment="1">
      <alignment horizontal="center" wrapText="1"/>
    </xf>
    <xf numFmtId="0" fontId="114" fillId="0" borderId="0" xfId="2" applyFont="1" applyFill="1" applyAlignment="1" applyProtection="1">
      <alignment horizontal="center" wrapText="1"/>
    </xf>
    <xf numFmtId="0" fontId="50" fillId="30" borderId="1" xfId="0" applyFont="1" applyFill="1" applyBorder="1" applyAlignment="1">
      <alignment horizontal="center" vertical="center" wrapText="1"/>
    </xf>
    <xf numFmtId="0" fontId="101" fillId="4" borderId="0" xfId="0" applyFont="1" applyFill="1" applyAlignment="1">
      <alignment horizontal="center" vertical="top" wrapText="1"/>
    </xf>
    <xf numFmtId="0" fontId="109" fillId="4" borderId="0" xfId="0" applyFont="1" applyFill="1" applyAlignment="1">
      <alignment horizontal="right" vertical="center"/>
    </xf>
    <xf numFmtId="42" fontId="105" fillId="4" borderId="1" xfId="1" applyNumberFormat="1" applyFont="1" applyFill="1" applyBorder="1" applyAlignment="1" applyProtection="1">
      <alignment horizontal="center" vertical="center" wrapText="1"/>
    </xf>
    <xf numFmtId="6" fontId="105" fillId="4" borderId="1" xfId="1" applyNumberFormat="1" applyFont="1" applyFill="1" applyBorder="1" applyAlignment="1" applyProtection="1">
      <alignment horizontal="center" vertical="center" wrapText="1"/>
    </xf>
    <xf numFmtId="0" fontId="48" fillId="4" borderId="0" xfId="0" applyFont="1" applyFill="1" applyAlignment="1">
      <alignment horizontal="center" vertical="center"/>
    </xf>
    <xf numFmtId="0" fontId="41" fillId="4" borderId="0" xfId="0" applyFont="1" applyFill="1" applyAlignment="1">
      <alignment vertical="top" wrapText="1"/>
    </xf>
    <xf numFmtId="0" fontId="107" fillId="4" borderId="0" xfId="0" applyFont="1" applyFill="1" applyAlignment="1">
      <alignment vertical="center" wrapText="1"/>
    </xf>
    <xf numFmtId="165" fontId="41" fillId="49" borderId="1" xfId="1" applyNumberFormat="1" applyFont="1" applyFill="1" applyBorder="1" applyAlignment="1" applyProtection="1">
      <alignment horizontal="left" vertical="top" wrapText="1"/>
      <protection locked="0"/>
    </xf>
    <xf numFmtId="0" fontId="42" fillId="4" borderId="1" xfId="0" applyFont="1" applyFill="1" applyBorder="1" applyAlignment="1">
      <alignment vertical="top" wrapText="1"/>
    </xf>
    <xf numFmtId="165" fontId="50" fillId="49" borderId="1" xfId="1" applyNumberFormat="1" applyFont="1" applyFill="1" applyBorder="1" applyAlignment="1" applyProtection="1">
      <alignment horizontal="left" vertical="center" wrapText="1"/>
      <protection locked="0"/>
    </xf>
    <xf numFmtId="165" fontId="50" fillId="0" borderId="0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121" fillId="0" borderId="0" xfId="0" applyFont="1"/>
    <xf numFmtId="0" fontId="120" fillId="51" borderId="25" xfId="0" applyFont="1" applyFill="1" applyBorder="1" applyAlignment="1">
      <alignment vertical="center" wrapText="1"/>
    </xf>
    <xf numFmtId="0" fontId="120" fillId="51" borderId="28" xfId="0" applyFont="1" applyFill="1" applyBorder="1" applyAlignment="1">
      <alignment vertical="center" wrapText="1"/>
    </xf>
    <xf numFmtId="0" fontId="120" fillId="51" borderId="28" xfId="0" applyFont="1" applyFill="1" applyBorder="1" applyAlignment="1">
      <alignment horizontal="center" vertical="center" wrapText="1"/>
    </xf>
    <xf numFmtId="0" fontId="120" fillId="51" borderId="50" xfId="0" applyFont="1" applyFill="1" applyBorder="1" applyAlignment="1">
      <alignment horizontal="center" vertical="center" wrapText="1"/>
    </xf>
    <xf numFmtId="0" fontId="123" fillId="0" borderId="51" xfId="0" applyFont="1" applyBorder="1" applyAlignment="1">
      <alignment vertical="center" wrapText="1"/>
    </xf>
    <xf numFmtId="0" fontId="123" fillId="0" borderId="48" xfId="0" applyFont="1" applyBorder="1" applyAlignment="1">
      <alignment vertical="center" wrapText="1"/>
    </xf>
    <xf numFmtId="0" fontId="123" fillId="0" borderId="8" xfId="0" applyFont="1" applyBorder="1" applyAlignment="1">
      <alignment vertical="center" wrapText="1"/>
    </xf>
    <xf numFmtId="0" fontId="123" fillId="0" borderId="10" xfId="0" applyFont="1" applyBorder="1" applyAlignment="1">
      <alignment vertical="center" wrapText="1"/>
    </xf>
    <xf numFmtId="0" fontId="109" fillId="0" borderId="40" xfId="0" applyFont="1" applyBorder="1" applyAlignment="1">
      <alignment horizontal="center" vertical="center" wrapText="1"/>
    </xf>
    <xf numFmtId="0" fontId="109" fillId="0" borderId="41" xfId="0" applyFont="1" applyBorder="1" applyAlignment="1">
      <alignment horizontal="center" vertical="center" wrapText="1"/>
    </xf>
    <xf numFmtId="0" fontId="109" fillId="0" borderId="12" xfId="0" applyFont="1" applyBorder="1" applyAlignment="1">
      <alignment horizontal="center" vertical="center" wrapText="1"/>
    </xf>
    <xf numFmtId="0" fontId="109" fillId="0" borderId="42" xfId="0" applyFont="1" applyBorder="1" applyAlignment="1">
      <alignment horizontal="center" vertical="center" wrapText="1"/>
    </xf>
    <xf numFmtId="0" fontId="110" fillId="4" borderId="1" xfId="0" applyFont="1" applyFill="1" applyBorder="1" applyAlignment="1">
      <alignment horizontal="center" vertical="center" wrapText="1"/>
    </xf>
    <xf numFmtId="0" fontId="64" fillId="4" borderId="1" xfId="0" applyFont="1" applyFill="1" applyBorder="1" applyAlignment="1">
      <alignment horizontal="center" vertical="center" wrapText="1"/>
    </xf>
    <xf numFmtId="0" fontId="52" fillId="49" borderId="4" xfId="0" applyFont="1" applyFill="1" applyBorder="1" applyAlignment="1">
      <alignment horizontal="center" vertical="center"/>
    </xf>
    <xf numFmtId="0" fontId="52" fillId="49" borderId="6" xfId="0" applyFont="1" applyFill="1" applyBorder="1" applyAlignment="1">
      <alignment horizontal="center" vertical="center"/>
    </xf>
    <xf numFmtId="0" fontId="52" fillId="49" borderId="3" xfId="0" applyFont="1" applyFill="1" applyBorder="1" applyAlignment="1">
      <alignment horizontal="center" vertical="center"/>
    </xf>
    <xf numFmtId="0" fontId="52" fillId="49" borderId="10" xfId="0" applyFont="1" applyFill="1" applyBorder="1" applyAlignment="1">
      <alignment horizontal="center" vertical="center"/>
    </xf>
    <xf numFmtId="0" fontId="44" fillId="29" borderId="27" xfId="0" applyFont="1" applyFill="1" applyBorder="1" applyAlignment="1">
      <alignment horizontal="center" vertical="center"/>
    </xf>
    <xf numFmtId="0" fontId="44" fillId="29" borderId="28" xfId="0" applyFont="1" applyFill="1" applyBorder="1" applyAlignment="1">
      <alignment horizontal="center" vertical="center"/>
    </xf>
    <xf numFmtId="0" fontId="110" fillId="4" borderId="0" xfId="0" applyFont="1" applyFill="1" applyAlignment="1">
      <alignment horizontal="center" vertical="center" wrapText="1"/>
    </xf>
    <xf numFmtId="0" fontId="58" fillId="4" borderId="0" xfId="0" applyFont="1" applyFill="1" applyAlignment="1">
      <alignment horizontal="center" vertical="center"/>
    </xf>
    <xf numFmtId="0" fontId="58" fillId="4" borderId="8" xfId="0" applyFont="1" applyFill="1" applyBorder="1" applyAlignment="1">
      <alignment horizontal="center" vertical="center"/>
    </xf>
    <xf numFmtId="0" fontId="52" fillId="28" borderId="7" xfId="0" applyFont="1" applyFill="1" applyBorder="1" applyAlignment="1">
      <alignment horizontal="center" vertical="center" wrapText="1"/>
    </xf>
    <xf numFmtId="0" fontId="52" fillId="28" borderId="8" xfId="0" applyFont="1" applyFill="1" applyBorder="1" applyAlignment="1">
      <alignment horizontal="center" vertical="center" wrapText="1"/>
    </xf>
    <xf numFmtId="0" fontId="52" fillId="4" borderId="4" xfId="0" applyFont="1" applyFill="1" applyBorder="1" applyAlignment="1">
      <alignment horizontal="center" vertical="center"/>
    </xf>
    <xf numFmtId="0" fontId="52" fillId="4" borderId="6" xfId="0" applyFont="1" applyFill="1" applyBorder="1" applyAlignment="1">
      <alignment horizontal="center" vertical="center"/>
    </xf>
    <xf numFmtId="0" fontId="110" fillId="4" borderId="4" xfId="0" applyFont="1" applyFill="1" applyBorder="1" applyAlignment="1">
      <alignment horizontal="center" vertical="center" wrapText="1"/>
    </xf>
    <xf numFmtId="0" fontId="64" fillId="4" borderId="6" xfId="0" applyFont="1" applyFill="1" applyBorder="1" applyAlignment="1">
      <alignment horizontal="center" vertical="center" wrapText="1"/>
    </xf>
    <xf numFmtId="0" fontId="64" fillId="4" borderId="3" xfId="0" applyFont="1" applyFill="1" applyBorder="1" applyAlignment="1">
      <alignment horizontal="center" vertical="center" wrapText="1"/>
    </xf>
    <xf numFmtId="0" fontId="64" fillId="4" borderId="10" xfId="0" applyFont="1" applyFill="1" applyBorder="1" applyAlignment="1">
      <alignment horizontal="center" vertical="center" wrapText="1"/>
    </xf>
    <xf numFmtId="0" fontId="59" fillId="50" borderId="27" xfId="0" applyFont="1" applyFill="1" applyBorder="1" applyAlignment="1">
      <alignment horizontal="center" vertical="center"/>
    </xf>
    <xf numFmtId="0" fontId="53" fillId="50" borderId="26" xfId="0" applyFont="1" applyFill="1" applyBorder="1" applyAlignment="1">
      <alignment horizontal="center" vertical="center"/>
    </xf>
    <xf numFmtId="0" fontId="53" fillId="50" borderId="27" xfId="0" applyFont="1" applyFill="1" applyBorder="1" applyAlignment="1">
      <alignment horizontal="center" vertical="center"/>
    </xf>
    <xf numFmtId="0" fontId="53" fillId="50" borderId="28" xfId="0" applyFont="1" applyFill="1" applyBorder="1" applyAlignment="1">
      <alignment horizontal="center" vertical="center"/>
    </xf>
    <xf numFmtId="0" fontId="56" fillId="4" borderId="0" xfId="0" applyFont="1" applyFill="1" applyAlignment="1">
      <alignment horizontal="center" vertical="center"/>
    </xf>
    <xf numFmtId="0" fontId="45" fillId="4" borderId="0" xfId="0" applyFont="1" applyFill="1" applyAlignment="1">
      <alignment horizontal="center" vertical="center" wrapText="1"/>
    </xf>
    <xf numFmtId="0" fontId="46" fillId="4" borderId="0" xfId="0" applyFont="1" applyFill="1" applyAlignment="1">
      <alignment horizontal="center" vertical="center"/>
    </xf>
    <xf numFmtId="0" fontId="41" fillId="49" borderId="22" xfId="0" applyFont="1" applyFill="1" applyBorder="1" applyAlignment="1" applyProtection="1">
      <alignment horizontal="center" vertical="center" wrapText="1"/>
      <protection locked="0"/>
    </xf>
    <xf numFmtId="0" fontId="41" fillId="49" borderId="23" xfId="0" applyFont="1" applyFill="1" applyBorder="1" applyAlignment="1" applyProtection="1">
      <alignment horizontal="center" vertical="center" wrapText="1"/>
      <protection locked="0"/>
    </xf>
    <xf numFmtId="0" fontId="41" fillId="49" borderId="24" xfId="0" applyFont="1" applyFill="1" applyBorder="1" applyAlignment="1" applyProtection="1">
      <alignment horizontal="center" vertical="center" wrapText="1"/>
      <protection locked="0"/>
    </xf>
    <xf numFmtId="0" fontId="41" fillId="4" borderId="0" xfId="0" applyFont="1" applyFill="1" applyAlignment="1">
      <alignment horizontal="center" vertical="center" wrapText="1"/>
    </xf>
    <xf numFmtId="0" fontId="63" fillId="4" borderId="0" xfId="0" applyFont="1" applyFill="1" applyAlignment="1">
      <alignment horizontal="center" vertical="center" wrapText="1"/>
    </xf>
    <xf numFmtId="0" fontId="65" fillId="4" borderId="11" xfId="0" applyFont="1" applyFill="1" applyBorder="1" applyAlignment="1">
      <alignment horizontal="center" vertical="center" wrapText="1"/>
    </xf>
    <xf numFmtId="0" fontId="65" fillId="4" borderId="0" xfId="0" applyFont="1" applyFill="1" applyAlignment="1">
      <alignment horizontal="center" vertical="center" wrapText="1"/>
    </xf>
    <xf numFmtId="0" fontId="65" fillId="4" borderId="12" xfId="0" applyFont="1" applyFill="1" applyBorder="1" applyAlignment="1">
      <alignment horizontal="center" vertical="center" wrapText="1"/>
    </xf>
    <xf numFmtId="0" fontId="65" fillId="4" borderId="2" xfId="0" applyFont="1" applyFill="1" applyBorder="1" applyAlignment="1">
      <alignment horizontal="center" vertical="center" wrapText="1"/>
    </xf>
    <xf numFmtId="0" fontId="115" fillId="4" borderId="0" xfId="2" applyFont="1" applyFill="1" applyBorder="1" applyAlignment="1" applyProtection="1">
      <alignment horizontal="center" vertical="center" wrapText="1"/>
      <protection locked="0"/>
    </xf>
    <xf numFmtId="0" fontId="56" fillId="4" borderId="11" xfId="0" applyFont="1" applyFill="1" applyBorder="1" applyAlignment="1">
      <alignment horizontal="center" vertical="center" wrapText="1"/>
    </xf>
    <xf numFmtId="0" fontId="56" fillId="4" borderId="0" xfId="0" applyFont="1" applyFill="1" applyAlignment="1">
      <alignment horizontal="center" vertical="center" wrapText="1"/>
    </xf>
    <xf numFmtId="0" fontId="109" fillId="4" borderId="0" xfId="0" applyFont="1" applyFill="1" applyAlignment="1">
      <alignment horizontal="center" vertical="center" wrapText="1"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48" fillId="4" borderId="28" xfId="0" applyFont="1" applyFill="1" applyBorder="1" applyAlignment="1">
      <alignment horizontal="center" vertical="center"/>
    </xf>
    <xf numFmtId="0" fontId="62" fillId="4" borderId="4" xfId="0" applyFont="1" applyFill="1" applyBorder="1" applyAlignment="1">
      <alignment horizontal="center" vertical="center" wrapText="1"/>
    </xf>
    <xf numFmtId="0" fontId="62" fillId="4" borderId="3" xfId="0" applyFont="1" applyFill="1" applyBorder="1" applyAlignment="1">
      <alignment horizontal="center" vertical="center" wrapText="1"/>
    </xf>
    <xf numFmtId="0" fontId="109" fillId="0" borderId="4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 vertical="center" wrapText="1"/>
    </xf>
    <xf numFmtId="0" fontId="109" fillId="0" borderId="7" xfId="0" applyFont="1" applyBorder="1" applyAlignment="1">
      <alignment horizontal="center" vertical="center" wrapText="1"/>
    </xf>
    <xf numFmtId="0" fontId="109" fillId="0" borderId="8" xfId="0" applyFont="1" applyBorder="1" applyAlignment="1">
      <alignment horizontal="center" vertical="center" wrapText="1"/>
    </xf>
    <xf numFmtId="0" fontId="109" fillId="0" borderId="3" xfId="0" applyFont="1" applyBorder="1" applyAlignment="1">
      <alignment horizontal="center" vertical="center" wrapText="1"/>
    </xf>
    <xf numFmtId="0" fontId="109" fillId="0" borderId="10" xfId="0" applyFont="1" applyBorder="1" applyAlignment="1">
      <alignment horizontal="center" vertical="center" wrapText="1"/>
    </xf>
    <xf numFmtId="0" fontId="52" fillId="49" borderId="1" xfId="0" applyFont="1" applyFill="1" applyBorder="1" applyAlignment="1">
      <alignment horizontal="center" vertical="center"/>
    </xf>
    <xf numFmtId="0" fontId="56" fillId="4" borderId="9" xfId="0" applyFont="1" applyFill="1" applyBorder="1" applyAlignment="1">
      <alignment horizontal="center" vertical="center"/>
    </xf>
    <xf numFmtId="0" fontId="56" fillId="4" borderId="10" xfId="0" applyFont="1" applyFill="1" applyBorder="1" applyAlignment="1">
      <alignment horizontal="center" vertical="center"/>
    </xf>
    <xf numFmtId="0" fontId="42" fillId="4" borderId="0" xfId="0" applyFont="1" applyFill="1" applyAlignment="1">
      <alignment horizontal="center" vertical="center" wrapText="1"/>
    </xf>
    <xf numFmtId="44" fontId="41" fillId="49" borderId="22" xfId="1" applyFont="1" applyFill="1" applyBorder="1" applyAlignment="1" applyProtection="1">
      <alignment horizontal="center" vertical="center" wrapText="1"/>
      <protection locked="0"/>
    </xf>
    <xf numFmtId="44" fontId="41" fillId="49" borderId="24" xfId="1" applyFont="1" applyFill="1" applyBorder="1" applyAlignment="1" applyProtection="1">
      <alignment horizontal="center" vertical="center" wrapText="1"/>
      <protection locked="0"/>
    </xf>
    <xf numFmtId="0" fontId="50" fillId="49" borderId="26" xfId="0" applyFont="1" applyFill="1" applyBorder="1" applyAlignment="1" applyProtection="1">
      <alignment horizontal="center" vertical="center" wrapText="1"/>
      <protection locked="0"/>
    </xf>
    <xf numFmtId="0" fontId="50" fillId="49" borderId="27" xfId="0" applyFont="1" applyFill="1" applyBorder="1" applyAlignment="1" applyProtection="1">
      <alignment horizontal="center" vertical="center" wrapText="1"/>
      <protection locked="0"/>
    </xf>
    <xf numFmtId="0" fontId="50" fillId="49" borderId="28" xfId="0" applyFont="1" applyFill="1" applyBorder="1" applyAlignment="1" applyProtection="1">
      <alignment horizontal="center" vertical="center" wrapText="1"/>
      <protection locked="0"/>
    </xf>
    <xf numFmtId="0" fontId="42" fillId="4" borderId="0" xfId="0" applyFont="1" applyFill="1" applyAlignment="1">
      <alignment horizontal="right" vertical="center" wrapText="1"/>
    </xf>
    <xf numFmtId="0" fontId="42" fillId="4" borderId="43" xfId="0" applyFont="1" applyFill="1" applyBorder="1" applyAlignment="1">
      <alignment horizontal="right" vertical="center" wrapText="1"/>
    </xf>
    <xf numFmtId="0" fontId="109" fillId="4" borderId="7" xfId="0" applyFont="1" applyFill="1" applyBorder="1" applyAlignment="1">
      <alignment vertical="center"/>
    </xf>
    <xf numFmtId="0" fontId="109" fillId="4" borderId="0" xfId="0" applyFont="1" applyFill="1" applyAlignment="1">
      <alignment vertical="center"/>
    </xf>
    <xf numFmtId="0" fontId="48" fillId="4" borderId="1" xfId="0" applyFont="1" applyFill="1" applyBorder="1" applyAlignment="1">
      <alignment horizontal="center" vertical="center"/>
    </xf>
    <xf numFmtId="0" fontId="52" fillId="48" borderId="4" xfId="0" applyFont="1" applyFill="1" applyBorder="1" applyAlignment="1">
      <alignment horizontal="center" vertical="center" wrapText="1"/>
    </xf>
    <xf numFmtId="0" fontId="52" fillId="48" borderId="6" xfId="0" applyFont="1" applyFill="1" applyBorder="1" applyAlignment="1">
      <alignment horizontal="center" vertical="center" wrapText="1"/>
    </xf>
    <xf numFmtId="0" fontId="52" fillId="48" borderId="7" xfId="0" applyFont="1" applyFill="1" applyBorder="1" applyAlignment="1">
      <alignment horizontal="center" vertical="center" wrapText="1"/>
    </xf>
    <xf numFmtId="0" fontId="52" fillId="48" borderId="8" xfId="0" applyFont="1" applyFill="1" applyBorder="1" applyAlignment="1">
      <alignment horizontal="center" vertical="center" wrapText="1"/>
    </xf>
    <xf numFmtId="0" fontId="42" fillId="4" borderId="0" xfId="0" applyFont="1" applyFill="1" applyAlignment="1">
      <alignment horizontal="right" vertical="center"/>
    </xf>
    <xf numFmtId="0" fontId="42" fillId="4" borderId="43" xfId="0" applyFont="1" applyFill="1" applyBorder="1" applyAlignment="1">
      <alignment horizontal="right" vertical="center"/>
    </xf>
    <xf numFmtId="2" fontId="111" fillId="4" borderId="0" xfId="0" applyNumberFormat="1" applyFont="1" applyFill="1" applyAlignment="1">
      <alignment horizontal="center" vertical="center" wrapText="1"/>
    </xf>
    <xf numFmtId="44" fontId="42" fillId="4" borderId="1" xfId="1" applyFont="1" applyFill="1" applyBorder="1" applyAlignment="1" applyProtection="1">
      <alignment horizontal="center" vertical="center" wrapText="1"/>
    </xf>
    <xf numFmtId="0" fontId="109" fillId="4" borderId="11" xfId="0" applyFont="1" applyFill="1" applyBorder="1" applyAlignment="1">
      <alignment horizontal="center" vertical="center" wrapText="1"/>
    </xf>
    <xf numFmtId="0" fontId="52" fillId="28" borderId="1" xfId="0" applyFont="1" applyFill="1" applyBorder="1" applyAlignment="1">
      <alignment horizontal="center" vertical="center" wrapText="1"/>
    </xf>
    <xf numFmtId="0" fontId="62" fillId="4" borderId="0" xfId="0" applyFont="1" applyFill="1" applyAlignment="1">
      <alignment horizontal="center" vertical="center" wrapText="1"/>
    </xf>
    <xf numFmtId="0" fontId="118" fillId="9" borderId="22" xfId="0" applyFont="1" applyFill="1" applyBorder="1" applyAlignment="1">
      <alignment horizontal="center" vertical="center" wrapText="1"/>
    </xf>
    <xf numFmtId="0" fontId="118" fillId="9" borderId="24" xfId="0" applyFont="1" applyFill="1" applyBorder="1" applyAlignment="1">
      <alignment horizontal="center" vertical="center" wrapText="1"/>
    </xf>
    <xf numFmtId="0" fontId="60" fillId="4" borderId="0" xfId="0" applyFont="1" applyFill="1" applyAlignment="1">
      <alignment horizontal="center" vertical="center" wrapText="1"/>
    </xf>
    <xf numFmtId="0" fontId="50" fillId="4" borderId="26" xfId="0" applyFont="1" applyFill="1" applyBorder="1" applyAlignment="1">
      <alignment horizontal="center" vertical="center" wrapText="1"/>
    </xf>
    <xf numFmtId="0" fontId="50" fillId="4" borderId="28" xfId="0" applyFont="1" applyFill="1" applyBorder="1" applyAlignment="1">
      <alignment horizontal="center" vertical="center" wrapText="1"/>
    </xf>
    <xf numFmtId="0" fontId="59" fillId="50" borderId="26" xfId="0" applyFont="1" applyFill="1" applyBorder="1" applyAlignment="1">
      <alignment horizontal="center" vertical="center" wrapText="1"/>
    </xf>
    <xf numFmtId="0" fontId="59" fillId="50" borderId="27" xfId="0" applyFont="1" applyFill="1" applyBorder="1" applyAlignment="1">
      <alignment horizontal="center" vertical="center" wrapText="1"/>
    </xf>
    <xf numFmtId="0" fontId="59" fillId="50" borderId="28" xfId="0" applyFont="1" applyFill="1" applyBorder="1" applyAlignment="1">
      <alignment horizontal="center" vertical="center" wrapText="1"/>
    </xf>
    <xf numFmtId="0" fontId="108" fillId="4" borderId="0" xfId="0" applyFont="1" applyFill="1" applyAlignment="1">
      <alignment horizontal="center" vertical="center" wrapText="1"/>
    </xf>
    <xf numFmtId="0" fontId="64" fillId="4" borderId="0" xfId="0" applyFont="1" applyFill="1" applyAlignment="1">
      <alignment horizontal="center" vertical="center" wrapText="1"/>
    </xf>
    <xf numFmtId="0" fontId="64" fillId="4" borderId="2" xfId="0" applyFont="1" applyFill="1" applyBorder="1" applyAlignment="1">
      <alignment horizontal="center" vertical="center" wrapText="1"/>
    </xf>
    <xf numFmtId="0" fontId="117" fillId="4" borderId="0" xfId="0" applyFont="1" applyFill="1" applyAlignment="1">
      <alignment horizontal="center" vertical="center" wrapText="1"/>
    </xf>
    <xf numFmtId="0" fontId="123" fillId="0" borderId="29" xfId="0" applyFont="1" applyBorder="1" applyAlignment="1">
      <alignment vertical="center" wrapText="1"/>
    </xf>
    <xf numFmtId="0" fontId="123" fillId="0" borderId="30" xfId="0" applyFont="1" applyBorder="1" applyAlignment="1">
      <alignment vertical="center" wrapText="1"/>
    </xf>
    <xf numFmtId="0" fontId="123" fillId="0" borderId="31" xfId="0" applyFont="1" applyBorder="1" applyAlignment="1">
      <alignment vertical="center" wrapText="1"/>
    </xf>
    <xf numFmtId="6" fontId="123" fillId="0" borderId="29" xfId="0" applyNumberFormat="1" applyFont="1" applyBorder="1" applyAlignment="1">
      <alignment horizontal="center" vertical="center" wrapText="1"/>
    </xf>
    <xf numFmtId="6" fontId="123" fillId="0" borderId="31" xfId="0" applyNumberFormat="1" applyFont="1" applyBorder="1" applyAlignment="1">
      <alignment horizontal="center" vertical="center" wrapText="1"/>
    </xf>
    <xf numFmtId="0" fontId="119" fillId="0" borderId="0" xfId="0" applyFont="1" applyAlignment="1">
      <alignment vertical="center"/>
    </xf>
    <xf numFmtId="6" fontId="123" fillId="0" borderId="30" xfId="0" applyNumberFormat="1" applyFont="1" applyBorder="1" applyAlignment="1">
      <alignment horizontal="center" vertical="center" wrapText="1"/>
    </xf>
    <xf numFmtId="0" fontId="123" fillId="0" borderId="29" xfId="0" applyFont="1" applyBorder="1" applyAlignment="1">
      <alignment wrapText="1"/>
    </xf>
    <xf numFmtId="0" fontId="123" fillId="0" borderId="30" xfId="0" applyFont="1" applyBorder="1" applyAlignment="1">
      <alignment wrapText="1"/>
    </xf>
    <xf numFmtId="0" fontId="123" fillId="0" borderId="31" xfId="0" applyFont="1" applyBorder="1" applyAlignment="1">
      <alignment wrapText="1"/>
    </xf>
    <xf numFmtId="0" fontId="122" fillId="0" borderId="46" xfId="0" applyFont="1" applyBorder="1" applyAlignment="1">
      <alignment vertical="center" wrapText="1"/>
    </xf>
    <xf numFmtId="0" fontId="122" fillId="0" borderId="47" xfId="0" applyFont="1" applyBorder="1" applyAlignment="1">
      <alignment vertical="center" wrapText="1"/>
    </xf>
    <xf numFmtId="0" fontId="123" fillId="0" borderId="46" xfId="0" applyFont="1" applyBorder="1" applyAlignment="1">
      <alignment vertical="center" wrapText="1"/>
    </xf>
    <xf numFmtId="0" fontId="123" fillId="0" borderId="47" xfId="0" applyFont="1" applyBorder="1" applyAlignment="1">
      <alignment vertical="center" wrapText="1"/>
    </xf>
    <xf numFmtId="6" fontId="122" fillId="0" borderId="46" xfId="0" applyNumberFormat="1" applyFont="1" applyBorder="1" applyAlignment="1">
      <alignment horizontal="center" vertical="center" wrapText="1"/>
    </xf>
    <xf numFmtId="6" fontId="122" fillId="0" borderId="47" xfId="0" applyNumberFormat="1" applyFont="1" applyBorder="1" applyAlignment="1">
      <alignment horizontal="center" vertical="center" wrapText="1"/>
    </xf>
    <xf numFmtId="0" fontId="120" fillId="51" borderId="46" xfId="0" applyFont="1" applyFill="1" applyBorder="1" applyAlignment="1">
      <alignment vertical="center" wrapText="1"/>
    </xf>
    <xf numFmtId="0" fontId="120" fillId="51" borderId="47" xfId="0" applyFont="1" applyFill="1" applyBorder="1" applyAlignment="1">
      <alignment vertical="center" wrapText="1"/>
    </xf>
    <xf numFmtId="0" fontId="120" fillId="51" borderId="46" xfId="0" applyFont="1" applyFill="1" applyBorder="1" applyAlignment="1">
      <alignment horizontal="center" vertical="center" wrapText="1"/>
    </xf>
    <xf numFmtId="0" fontId="120" fillId="51" borderId="47" xfId="0" applyFont="1" applyFill="1" applyBorder="1" applyAlignment="1">
      <alignment horizontal="center" vertical="center" wrapText="1"/>
    </xf>
    <xf numFmtId="0" fontId="120" fillId="51" borderId="52" xfId="0" applyFont="1" applyFill="1" applyBorder="1" applyAlignment="1">
      <alignment horizontal="center" vertical="center" wrapText="1"/>
    </xf>
    <xf numFmtId="0" fontId="120" fillId="51" borderId="49" xfId="0" applyFont="1" applyFill="1" applyBorder="1" applyAlignment="1">
      <alignment horizontal="center" vertical="center" wrapText="1"/>
    </xf>
    <xf numFmtId="0" fontId="123" fillId="0" borderId="53" xfId="0" applyFont="1" applyBorder="1" applyAlignment="1">
      <alignment vertical="center" wrapText="1"/>
    </xf>
  </cellXfs>
  <cellStyles count="559">
    <cellStyle name="20% - Accent1 2" xfId="10" xr:uid="{00000000-0005-0000-0000-000000000000}"/>
    <cellStyle name="20% - Accent1 2 2" xfId="286" xr:uid="{00000000-0005-0000-0000-000001000000}"/>
    <cellStyle name="20% - Accent2 2" xfId="11" xr:uid="{00000000-0005-0000-0000-000002000000}"/>
    <cellStyle name="20% - Accent2 2 2" xfId="287" xr:uid="{00000000-0005-0000-0000-000003000000}"/>
    <cellStyle name="20% - Accent3 2" xfId="12" xr:uid="{00000000-0005-0000-0000-000004000000}"/>
    <cellStyle name="20% - Accent3 2 2" xfId="288" xr:uid="{00000000-0005-0000-0000-000005000000}"/>
    <cellStyle name="20% - Accent4 2" xfId="13" xr:uid="{00000000-0005-0000-0000-000006000000}"/>
    <cellStyle name="20% - Accent4 2 2" xfId="289" xr:uid="{00000000-0005-0000-0000-000007000000}"/>
    <cellStyle name="20% - Accent5 2" xfId="14" xr:uid="{00000000-0005-0000-0000-000008000000}"/>
    <cellStyle name="20% - Accent5 2 2" xfId="290" xr:uid="{00000000-0005-0000-0000-000009000000}"/>
    <cellStyle name="20% - Accent6 2" xfId="15" xr:uid="{00000000-0005-0000-0000-00000A000000}"/>
    <cellStyle name="20% - Accent6 2 2" xfId="291" xr:uid="{00000000-0005-0000-0000-00000B000000}"/>
    <cellStyle name="40% - Accent1 2" xfId="16" xr:uid="{00000000-0005-0000-0000-00000C000000}"/>
    <cellStyle name="40% - Accent1 2 2" xfId="292" xr:uid="{00000000-0005-0000-0000-00000D000000}"/>
    <cellStyle name="40% - Accent2 2" xfId="17" xr:uid="{00000000-0005-0000-0000-00000E000000}"/>
    <cellStyle name="40% - Accent2 2 2" xfId="293" xr:uid="{00000000-0005-0000-0000-00000F000000}"/>
    <cellStyle name="40% - Accent3 2" xfId="18" xr:uid="{00000000-0005-0000-0000-000010000000}"/>
    <cellStyle name="40% - Accent3 2 2" xfId="294" xr:uid="{00000000-0005-0000-0000-000011000000}"/>
    <cellStyle name="40% - Accent4 2" xfId="19" xr:uid="{00000000-0005-0000-0000-000012000000}"/>
    <cellStyle name="40% - Accent4 2 2" xfId="295" xr:uid="{00000000-0005-0000-0000-000013000000}"/>
    <cellStyle name="40% - Accent5 2" xfId="20" xr:uid="{00000000-0005-0000-0000-000014000000}"/>
    <cellStyle name="40% - Accent5 2 2" xfId="296" xr:uid="{00000000-0005-0000-0000-000015000000}"/>
    <cellStyle name="40% - Accent6 2" xfId="21" xr:uid="{00000000-0005-0000-0000-000016000000}"/>
    <cellStyle name="40% - Accent6 2 2" xfId="297" xr:uid="{00000000-0005-0000-0000-000017000000}"/>
    <cellStyle name="60% - Accent1 2" xfId="22" xr:uid="{00000000-0005-0000-0000-000018000000}"/>
    <cellStyle name="60% - Accent1 2 2" xfId="298" xr:uid="{00000000-0005-0000-0000-000019000000}"/>
    <cellStyle name="60% - Accent2 2" xfId="23" xr:uid="{00000000-0005-0000-0000-00001A000000}"/>
    <cellStyle name="60% - Accent2 2 2" xfId="299" xr:uid="{00000000-0005-0000-0000-00001B000000}"/>
    <cellStyle name="60% - Accent3 2" xfId="24" xr:uid="{00000000-0005-0000-0000-00001C000000}"/>
    <cellStyle name="60% - Accent3 2 2" xfId="300" xr:uid="{00000000-0005-0000-0000-00001D000000}"/>
    <cellStyle name="60% - Accent4 2" xfId="25" xr:uid="{00000000-0005-0000-0000-00001E000000}"/>
    <cellStyle name="60% - Accent4 2 2" xfId="301" xr:uid="{00000000-0005-0000-0000-00001F000000}"/>
    <cellStyle name="60% - Accent5 2" xfId="26" xr:uid="{00000000-0005-0000-0000-000020000000}"/>
    <cellStyle name="60% - Accent5 2 2" xfId="302" xr:uid="{00000000-0005-0000-0000-000021000000}"/>
    <cellStyle name="60% - Accent6 2" xfId="27" xr:uid="{00000000-0005-0000-0000-000022000000}"/>
    <cellStyle name="60% - Accent6 2 2" xfId="303" xr:uid="{00000000-0005-0000-0000-000023000000}"/>
    <cellStyle name="Accent1 2" xfId="28" xr:uid="{00000000-0005-0000-0000-000024000000}"/>
    <cellStyle name="Accent1 2 2" xfId="304" xr:uid="{00000000-0005-0000-0000-000025000000}"/>
    <cellStyle name="Accent2 2" xfId="29" xr:uid="{00000000-0005-0000-0000-000026000000}"/>
    <cellStyle name="Accent2 2 2" xfId="305" xr:uid="{00000000-0005-0000-0000-000027000000}"/>
    <cellStyle name="Accent3 2" xfId="30" xr:uid="{00000000-0005-0000-0000-000028000000}"/>
    <cellStyle name="Accent3 2 2" xfId="306" xr:uid="{00000000-0005-0000-0000-000029000000}"/>
    <cellStyle name="Accent4 2" xfId="31" xr:uid="{00000000-0005-0000-0000-00002A000000}"/>
    <cellStyle name="Accent4 2 2" xfId="307" xr:uid="{00000000-0005-0000-0000-00002B000000}"/>
    <cellStyle name="Accent5 2" xfId="32" xr:uid="{00000000-0005-0000-0000-00002C000000}"/>
    <cellStyle name="Accent5 2 2" xfId="308" xr:uid="{00000000-0005-0000-0000-00002D000000}"/>
    <cellStyle name="Accent6 2" xfId="33" xr:uid="{00000000-0005-0000-0000-00002E000000}"/>
    <cellStyle name="Accent6 2 2" xfId="309" xr:uid="{00000000-0005-0000-0000-00002F000000}"/>
    <cellStyle name="Bad 2" xfId="34" xr:uid="{00000000-0005-0000-0000-000030000000}"/>
    <cellStyle name="Bad 2 2" xfId="310" xr:uid="{00000000-0005-0000-0000-000031000000}"/>
    <cellStyle name="Calculation 2" xfId="35" xr:uid="{00000000-0005-0000-0000-000032000000}"/>
    <cellStyle name="Calculation 2 2" xfId="311" xr:uid="{00000000-0005-0000-0000-000033000000}"/>
    <cellStyle name="Check Cell 2" xfId="36" xr:uid="{00000000-0005-0000-0000-000034000000}"/>
    <cellStyle name="Check Cell 2 2" xfId="312" xr:uid="{00000000-0005-0000-0000-000035000000}"/>
    <cellStyle name="Comma 2 2" xfId="62" xr:uid="{00000000-0005-0000-0000-000036000000}"/>
    <cellStyle name="Comma 2 2 2" xfId="313" xr:uid="{00000000-0005-0000-0000-000037000000}"/>
    <cellStyle name="ConditionalStyle_1" xfId="314" xr:uid="{00000000-0005-0000-0000-000038000000}"/>
    <cellStyle name="Currency" xfId="1" builtinId="4"/>
    <cellStyle name="Currency 2" xfId="6" xr:uid="{00000000-0005-0000-0000-00003A000000}"/>
    <cellStyle name="Currency 2 2" xfId="8" xr:uid="{00000000-0005-0000-0000-00003B000000}"/>
    <cellStyle name="Currency 2 2 2" xfId="316" xr:uid="{00000000-0005-0000-0000-00003C000000}"/>
    <cellStyle name="Currency 2 3" xfId="315" xr:uid="{00000000-0005-0000-0000-00003D000000}"/>
    <cellStyle name="Currency 3 2" xfId="56" xr:uid="{00000000-0005-0000-0000-00003E000000}"/>
    <cellStyle name="Currency 3 2 2" xfId="317" xr:uid="{00000000-0005-0000-0000-00003F000000}"/>
    <cellStyle name="Currency 4" xfId="68" xr:uid="{00000000-0005-0000-0000-000040000000}"/>
    <cellStyle name="Currency 4 2" xfId="318" xr:uid="{00000000-0005-0000-0000-000041000000}"/>
    <cellStyle name="Excel Built-in Currency" xfId="319" xr:uid="{00000000-0005-0000-0000-000042000000}"/>
    <cellStyle name="Excel Built-in Hyperlink" xfId="320" xr:uid="{00000000-0005-0000-0000-000043000000}"/>
    <cellStyle name="Excel Built-in Normal" xfId="58" xr:uid="{00000000-0005-0000-0000-000044000000}"/>
    <cellStyle name="Excel Built-in Normal 1" xfId="321" xr:uid="{00000000-0005-0000-0000-000045000000}"/>
    <cellStyle name="Explanatory Text 2" xfId="37" xr:uid="{00000000-0005-0000-0000-000046000000}"/>
    <cellStyle name="Explanatory Text 2 2" xfId="322" xr:uid="{00000000-0005-0000-0000-000047000000}"/>
    <cellStyle name="Followed Hyperlink" xfId="84" builtinId="9" hidden="1"/>
    <cellStyle name="Followed Hyperlink" xfId="119" builtinId="9" hidden="1"/>
    <cellStyle name="Followed Hyperlink" xfId="133" builtinId="9" hidden="1"/>
    <cellStyle name="Followed Hyperlink" xfId="144" builtinId="9" hidden="1"/>
    <cellStyle name="Followed Hyperlink" xfId="155" builtinId="9" hidden="1"/>
    <cellStyle name="Followed Hyperlink" xfId="166" builtinId="9" hidden="1"/>
    <cellStyle name="Followed Hyperlink" xfId="177" builtinId="9" hidden="1"/>
    <cellStyle name="Followed Hyperlink" xfId="188" builtinId="9" hidden="1"/>
    <cellStyle name="Followed Hyperlink" xfId="199" builtinId="9" hidden="1"/>
    <cellStyle name="Followed Hyperlink" xfId="209" builtinId="9" hidden="1"/>
    <cellStyle name="Followed Hyperlink" xfId="219" builtinId="9" hidden="1"/>
    <cellStyle name="Followed Hyperlink" xfId="229" builtinId="9" hidden="1"/>
    <cellStyle name="Followed Hyperlink" xfId="239" builtinId="9" hidden="1"/>
    <cellStyle name="Followed Hyperlink" xfId="249" builtinId="9" hidden="1"/>
    <cellStyle name="Followed Hyperlink" xfId="258" builtinId="9" hidden="1"/>
    <cellStyle name="Followed Hyperlink" xfId="266" builtinId="9" hidden="1"/>
    <cellStyle name="Good 2" xfId="38" xr:uid="{00000000-0005-0000-0000-000058000000}"/>
    <cellStyle name="Good 2 2" xfId="323" xr:uid="{00000000-0005-0000-0000-000059000000}"/>
    <cellStyle name="Heading" xfId="324" xr:uid="{00000000-0005-0000-0000-00005A000000}"/>
    <cellStyle name="Heading 1 2" xfId="39" xr:uid="{00000000-0005-0000-0000-00005B000000}"/>
    <cellStyle name="Heading 1 2 2" xfId="325" xr:uid="{00000000-0005-0000-0000-00005C000000}"/>
    <cellStyle name="Heading 2 2" xfId="40" xr:uid="{00000000-0005-0000-0000-00005D000000}"/>
    <cellStyle name="Heading 2 2 2" xfId="326" xr:uid="{00000000-0005-0000-0000-00005E000000}"/>
    <cellStyle name="Heading 3 2" xfId="41" xr:uid="{00000000-0005-0000-0000-00005F000000}"/>
    <cellStyle name="Heading 3 2 2" xfId="327" xr:uid="{00000000-0005-0000-0000-000060000000}"/>
    <cellStyle name="Heading 4 2" xfId="42" xr:uid="{00000000-0005-0000-0000-000061000000}"/>
    <cellStyle name="Heading 4 2 2" xfId="328" xr:uid="{00000000-0005-0000-0000-000062000000}"/>
    <cellStyle name="Heading1" xfId="329" xr:uid="{00000000-0005-0000-0000-000063000000}"/>
    <cellStyle name="Hyperlink" xfId="2" builtinId="8"/>
    <cellStyle name="Hyperlink 2" xfId="9" xr:uid="{00000000-0005-0000-0000-000065000000}"/>
    <cellStyle name="Hyperlink 2 2" xfId="330" xr:uid="{00000000-0005-0000-0000-000066000000}"/>
    <cellStyle name="Hyperlink 3" xfId="43" xr:uid="{00000000-0005-0000-0000-000067000000}"/>
    <cellStyle name="Hyperlink 3 2" xfId="331" xr:uid="{00000000-0005-0000-0000-000068000000}"/>
    <cellStyle name="Hyperlink 4" xfId="54" xr:uid="{00000000-0005-0000-0000-000069000000}"/>
    <cellStyle name="Hyperlink 4 2" xfId="332" xr:uid="{00000000-0005-0000-0000-00006A000000}"/>
    <cellStyle name="Hyperlink 5" xfId="57" xr:uid="{00000000-0005-0000-0000-00006B000000}"/>
    <cellStyle name="Hyperlink 5 2" xfId="333" xr:uid="{00000000-0005-0000-0000-00006C000000}"/>
    <cellStyle name="Input 2" xfId="44" xr:uid="{00000000-0005-0000-0000-00006D000000}"/>
    <cellStyle name="Input 2 2" xfId="334" xr:uid="{00000000-0005-0000-0000-00006E000000}"/>
    <cellStyle name="Linked Cell 2" xfId="45" xr:uid="{00000000-0005-0000-0000-00006F000000}"/>
    <cellStyle name="Linked Cell 2 2" xfId="335" xr:uid="{00000000-0005-0000-0000-000070000000}"/>
    <cellStyle name="Neutral 2" xfId="46" xr:uid="{00000000-0005-0000-0000-000071000000}"/>
    <cellStyle name="Neutral 2 2" xfId="336" xr:uid="{00000000-0005-0000-0000-000072000000}"/>
    <cellStyle name="Normal" xfId="0" builtinId="0"/>
    <cellStyle name="Normal 10" xfId="65" xr:uid="{00000000-0005-0000-0000-000074000000}"/>
    <cellStyle name="Normal 10 2" xfId="337" xr:uid="{00000000-0005-0000-0000-000075000000}"/>
    <cellStyle name="Normal 11" xfId="66" xr:uid="{00000000-0005-0000-0000-000076000000}"/>
    <cellStyle name="Normal 11 10" xfId="190" xr:uid="{00000000-0005-0000-0000-000077000000}"/>
    <cellStyle name="Normal 11 10 2" xfId="339" xr:uid="{00000000-0005-0000-0000-000078000000}"/>
    <cellStyle name="Normal 11 11" xfId="201" xr:uid="{00000000-0005-0000-0000-000079000000}"/>
    <cellStyle name="Normal 11 11 2" xfId="340" xr:uid="{00000000-0005-0000-0000-00007A000000}"/>
    <cellStyle name="Normal 11 12" xfId="211" xr:uid="{00000000-0005-0000-0000-00007B000000}"/>
    <cellStyle name="Normal 11 12 2" xfId="341" xr:uid="{00000000-0005-0000-0000-00007C000000}"/>
    <cellStyle name="Normal 11 13" xfId="221" xr:uid="{00000000-0005-0000-0000-00007D000000}"/>
    <cellStyle name="Normal 11 13 2" xfId="342" xr:uid="{00000000-0005-0000-0000-00007E000000}"/>
    <cellStyle name="Normal 11 14" xfId="231" xr:uid="{00000000-0005-0000-0000-00007F000000}"/>
    <cellStyle name="Normal 11 14 2" xfId="343" xr:uid="{00000000-0005-0000-0000-000080000000}"/>
    <cellStyle name="Normal 11 15" xfId="241" xr:uid="{00000000-0005-0000-0000-000081000000}"/>
    <cellStyle name="Normal 11 15 2" xfId="344" xr:uid="{00000000-0005-0000-0000-000082000000}"/>
    <cellStyle name="Normal 11 16" xfId="250" xr:uid="{00000000-0005-0000-0000-000083000000}"/>
    <cellStyle name="Normal 11 16 2" xfId="345" xr:uid="{00000000-0005-0000-0000-000084000000}"/>
    <cellStyle name="Normal 11 17" xfId="259" xr:uid="{00000000-0005-0000-0000-000085000000}"/>
    <cellStyle name="Normal 11 17 2" xfId="346" xr:uid="{00000000-0005-0000-0000-000086000000}"/>
    <cellStyle name="Normal 11 18" xfId="338" xr:uid="{00000000-0005-0000-0000-000087000000}"/>
    <cellStyle name="Normal 11 2" xfId="88" xr:uid="{00000000-0005-0000-0000-000088000000}"/>
    <cellStyle name="Normal 11 2 2" xfId="347" xr:uid="{00000000-0005-0000-0000-000089000000}"/>
    <cellStyle name="Normal 11 3" xfId="123" xr:uid="{00000000-0005-0000-0000-00008A000000}"/>
    <cellStyle name="Normal 11 3 2" xfId="348" xr:uid="{00000000-0005-0000-0000-00008B000000}"/>
    <cellStyle name="Normal 11 4" xfId="126" xr:uid="{00000000-0005-0000-0000-00008C000000}"/>
    <cellStyle name="Normal 11 4 2" xfId="349" xr:uid="{00000000-0005-0000-0000-00008D000000}"/>
    <cellStyle name="Normal 11 5" xfId="135" xr:uid="{00000000-0005-0000-0000-00008E000000}"/>
    <cellStyle name="Normal 11 5 2" xfId="350" xr:uid="{00000000-0005-0000-0000-00008F000000}"/>
    <cellStyle name="Normal 11 6" xfId="146" xr:uid="{00000000-0005-0000-0000-000090000000}"/>
    <cellStyle name="Normal 11 6 2" xfId="351" xr:uid="{00000000-0005-0000-0000-000091000000}"/>
    <cellStyle name="Normal 11 7" xfId="157" xr:uid="{00000000-0005-0000-0000-000092000000}"/>
    <cellStyle name="Normal 11 7 2" xfId="352" xr:uid="{00000000-0005-0000-0000-000093000000}"/>
    <cellStyle name="Normal 11 8" xfId="168" xr:uid="{00000000-0005-0000-0000-000094000000}"/>
    <cellStyle name="Normal 11 8 2" xfId="353" xr:uid="{00000000-0005-0000-0000-000095000000}"/>
    <cellStyle name="Normal 11 9" xfId="179" xr:uid="{00000000-0005-0000-0000-000096000000}"/>
    <cellStyle name="Normal 11 9 2" xfId="354" xr:uid="{00000000-0005-0000-0000-000097000000}"/>
    <cellStyle name="Normal 12" xfId="90" xr:uid="{00000000-0005-0000-0000-000098000000}"/>
    <cellStyle name="Normal 12 2" xfId="355" xr:uid="{00000000-0005-0000-0000-000099000000}"/>
    <cellStyle name="Normal 13" xfId="93" xr:uid="{00000000-0005-0000-0000-00009A000000}"/>
    <cellStyle name="Normal 13 2" xfId="356" xr:uid="{00000000-0005-0000-0000-00009B000000}"/>
    <cellStyle name="Normal 14" xfId="95" xr:uid="{00000000-0005-0000-0000-00009C000000}"/>
    <cellStyle name="Normal 14 2" xfId="357" xr:uid="{00000000-0005-0000-0000-00009D000000}"/>
    <cellStyle name="Normal 15" xfId="97" xr:uid="{00000000-0005-0000-0000-00009E000000}"/>
    <cellStyle name="Normal 15 2" xfId="358" xr:uid="{00000000-0005-0000-0000-00009F000000}"/>
    <cellStyle name="Normal 16" xfId="99" xr:uid="{00000000-0005-0000-0000-0000A0000000}"/>
    <cellStyle name="Normal 16 2" xfId="359" xr:uid="{00000000-0005-0000-0000-0000A1000000}"/>
    <cellStyle name="Normal 17" xfId="100" xr:uid="{00000000-0005-0000-0000-0000A2000000}"/>
    <cellStyle name="Normal 17 2" xfId="360" xr:uid="{00000000-0005-0000-0000-0000A3000000}"/>
    <cellStyle name="Normal 18" xfId="103" xr:uid="{00000000-0005-0000-0000-0000A4000000}"/>
    <cellStyle name="Normal 18 2" xfId="361" xr:uid="{00000000-0005-0000-0000-0000A5000000}"/>
    <cellStyle name="Normal 19" xfId="104" xr:uid="{00000000-0005-0000-0000-0000A6000000}"/>
    <cellStyle name="Normal 19 2" xfId="362" xr:uid="{00000000-0005-0000-0000-0000A7000000}"/>
    <cellStyle name="Normal 2" xfId="4" xr:uid="{00000000-0005-0000-0000-0000A8000000}"/>
    <cellStyle name="Normal 2 10" xfId="91" xr:uid="{00000000-0005-0000-0000-0000A9000000}"/>
    <cellStyle name="Normal 2 10 2" xfId="364" xr:uid="{00000000-0005-0000-0000-0000AA000000}"/>
    <cellStyle name="Normal 2 11" xfId="92" xr:uid="{00000000-0005-0000-0000-0000AB000000}"/>
    <cellStyle name="Normal 2 11 2" xfId="365" xr:uid="{00000000-0005-0000-0000-0000AC000000}"/>
    <cellStyle name="Normal 2 12" xfId="94" xr:uid="{00000000-0005-0000-0000-0000AD000000}"/>
    <cellStyle name="Normal 2 12 2" xfId="366" xr:uid="{00000000-0005-0000-0000-0000AE000000}"/>
    <cellStyle name="Normal 2 13" xfId="96" xr:uid="{00000000-0005-0000-0000-0000AF000000}"/>
    <cellStyle name="Normal 2 13 2" xfId="367" xr:uid="{00000000-0005-0000-0000-0000B0000000}"/>
    <cellStyle name="Normal 2 14" xfId="98" xr:uid="{00000000-0005-0000-0000-0000B1000000}"/>
    <cellStyle name="Normal 2 14 2" xfId="368" xr:uid="{00000000-0005-0000-0000-0000B2000000}"/>
    <cellStyle name="Normal 2 15" xfId="101" xr:uid="{00000000-0005-0000-0000-0000B3000000}"/>
    <cellStyle name="Normal 2 15 2" xfId="369" xr:uid="{00000000-0005-0000-0000-0000B4000000}"/>
    <cellStyle name="Normal 2 16" xfId="102" xr:uid="{00000000-0005-0000-0000-0000B5000000}"/>
    <cellStyle name="Normal 2 16 2" xfId="370" xr:uid="{00000000-0005-0000-0000-0000B6000000}"/>
    <cellStyle name="Normal 2 17" xfId="105" xr:uid="{00000000-0005-0000-0000-0000B7000000}"/>
    <cellStyle name="Normal 2 17 2" xfId="371" xr:uid="{00000000-0005-0000-0000-0000B8000000}"/>
    <cellStyle name="Normal 2 18" xfId="107" xr:uid="{00000000-0005-0000-0000-0000B9000000}"/>
    <cellStyle name="Normal 2 18 2" xfId="372" xr:uid="{00000000-0005-0000-0000-0000BA000000}"/>
    <cellStyle name="Normal 2 19" xfId="108" xr:uid="{00000000-0005-0000-0000-0000BB000000}"/>
    <cellStyle name="Normal 2 19 2" xfId="373" xr:uid="{00000000-0005-0000-0000-0000BC000000}"/>
    <cellStyle name="Normal 2 2" xfId="63" xr:uid="{00000000-0005-0000-0000-0000BD000000}"/>
    <cellStyle name="Normal 2 2 2" xfId="374" xr:uid="{00000000-0005-0000-0000-0000BE000000}"/>
    <cellStyle name="Normal 2 20" xfId="74" xr:uid="{00000000-0005-0000-0000-0000BF000000}"/>
    <cellStyle name="Normal 2 20 2" xfId="375" xr:uid="{00000000-0005-0000-0000-0000C0000000}"/>
    <cellStyle name="Normal 2 21" xfId="141" xr:uid="{00000000-0005-0000-0000-0000C1000000}"/>
    <cellStyle name="Normal 2 21 2" xfId="376" xr:uid="{00000000-0005-0000-0000-0000C2000000}"/>
    <cellStyle name="Normal 2 22" xfId="152" xr:uid="{00000000-0005-0000-0000-0000C3000000}"/>
    <cellStyle name="Normal 2 22 2" xfId="377" xr:uid="{00000000-0005-0000-0000-0000C4000000}"/>
    <cellStyle name="Normal 2 23" xfId="163" xr:uid="{00000000-0005-0000-0000-0000C5000000}"/>
    <cellStyle name="Normal 2 23 2" xfId="378" xr:uid="{00000000-0005-0000-0000-0000C6000000}"/>
    <cellStyle name="Normal 2 24" xfId="174" xr:uid="{00000000-0005-0000-0000-0000C7000000}"/>
    <cellStyle name="Normal 2 24 2" xfId="379" xr:uid="{00000000-0005-0000-0000-0000C8000000}"/>
    <cellStyle name="Normal 2 25" xfId="185" xr:uid="{00000000-0005-0000-0000-0000C9000000}"/>
    <cellStyle name="Normal 2 25 2" xfId="380" xr:uid="{00000000-0005-0000-0000-0000CA000000}"/>
    <cellStyle name="Normal 2 26" xfId="196" xr:uid="{00000000-0005-0000-0000-0000CB000000}"/>
    <cellStyle name="Normal 2 26 2" xfId="381" xr:uid="{00000000-0005-0000-0000-0000CC000000}"/>
    <cellStyle name="Normal 2 27" xfId="206" xr:uid="{00000000-0005-0000-0000-0000CD000000}"/>
    <cellStyle name="Normal 2 27 2" xfId="382" xr:uid="{00000000-0005-0000-0000-0000CE000000}"/>
    <cellStyle name="Normal 2 28" xfId="216" xr:uid="{00000000-0005-0000-0000-0000CF000000}"/>
    <cellStyle name="Normal 2 28 2" xfId="383" xr:uid="{00000000-0005-0000-0000-0000D0000000}"/>
    <cellStyle name="Normal 2 29" xfId="226" xr:uid="{00000000-0005-0000-0000-0000D1000000}"/>
    <cellStyle name="Normal 2 29 2" xfId="384" xr:uid="{00000000-0005-0000-0000-0000D2000000}"/>
    <cellStyle name="Normal 2 3" xfId="70" xr:uid="{00000000-0005-0000-0000-0000D3000000}"/>
    <cellStyle name="Normal 2 3 10" xfId="195" xr:uid="{00000000-0005-0000-0000-0000D4000000}"/>
    <cellStyle name="Normal 2 3 10 2" xfId="386" xr:uid="{00000000-0005-0000-0000-0000D5000000}"/>
    <cellStyle name="Normal 2 3 11" xfId="205" xr:uid="{00000000-0005-0000-0000-0000D6000000}"/>
    <cellStyle name="Normal 2 3 11 2" xfId="387" xr:uid="{00000000-0005-0000-0000-0000D7000000}"/>
    <cellStyle name="Normal 2 3 12" xfId="215" xr:uid="{00000000-0005-0000-0000-0000D8000000}"/>
    <cellStyle name="Normal 2 3 12 2" xfId="388" xr:uid="{00000000-0005-0000-0000-0000D9000000}"/>
    <cellStyle name="Normal 2 3 13" xfId="225" xr:uid="{00000000-0005-0000-0000-0000DA000000}"/>
    <cellStyle name="Normal 2 3 13 2" xfId="389" xr:uid="{00000000-0005-0000-0000-0000DB000000}"/>
    <cellStyle name="Normal 2 3 14" xfId="235" xr:uid="{00000000-0005-0000-0000-0000DC000000}"/>
    <cellStyle name="Normal 2 3 14 2" xfId="390" xr:uid="{00000000-0005-0000-0000-0000DD000000}"/>
    <cellStyle name="Normal 2 3 15" xfId="245" xr:uid="{00000000-0005-0000-0000-0000DE000000}"/>
    <cellStyle name="Normal 2 3 15 2" xfId="391" xr:uid="{00000000-0005-0000-0000-0000DF000000}"/>
    <cellStyle name="Normal 2 3 16" xfId="254" xr:uid="{00000000-0005-0000-0000-0000E0000000}"/>
    <cellStyle name="Normal 2 3 16 2" xfId="392" xr:uid="{00000000-0005-0000-0000-0000E1000000}"/>
    <cellStyle name="Normal 2 3 17" xfId="262" xr:uid="{00000000-0005-0000-0000-0000E2000000}"/>
    <cellStyle name="Normal 2 3 17 2" xfId="393" xr:uid="{00000000-0005-0000-0000-0000E3000000}"/>
    <cellStyle name="Normal 2 3 18" xfId="385" xr:uid="{00000000-0005-0000-0000-0000E4000000}"/>
    <cellStyle name="Normal 2 3 2" xfId="77" xr:uid="{00000000-0005-0000-0000-0000E5000000}"/>
    <cellStyle name="Normal 2 3 2 2" xfId="394" xr:uid="{00000000-0005-0000-0000-0000E6000000}"/>
    <cellStyle name="Normal 2 3 3" xfId="112" xr:uid="{00000000-0005-0000-0000-0000E7000000}"/>
    <cellStyle name="Normal 2 3 3 2" xfId="395" xr:uid="{00000000-0005-0000-0000-0000E8000000}"/>
    <cellStyle name="Normal 2 3 4" xfId="116" xr:uid="{00000000-0005-0000-0000-0000E9000000}"/>
    <cellStyle name="Normal 2 3 4 2" xfId="396" xr:uid="{00000000-0005-0000-0000-0000EA000000}"/>
    <cellStyle name="Normal 2 3 5" xfId="140" xr:uid="{00000000-0005-0000-0000-0000EB000000}"/>
    <cellStyle name="Normal 2 3 5 2" xfId="397" xr:uid="{00000000-0005-0000-0000-0000EC000000}"/>
    <cellStyle name="Normal 2 3 6" xfId="151" xr:uid="{00000000-0005-0000-0000-0000ED000000}"/>
    <cellStyle name="Normal 2 3 6 2" xfId="398" xr:uid="{00000000-0005-0000-0000-0000EE000000}"/>
    <cellStyle name="Normal 2 3 7" xfId="162" xr:uid="{00000000-0005-0000-0000-0000EF000000}"/>
    <cellStyle name="Normal 2 3 7 2" xfId="399" xr:uid="{00000000-0005-0000-0000-0000F0000000}"/>
    <cellStyle name="Normal 2 3 8" xfId="173" xr:uid="{00000000-0005-0000-0000-0000F1000000}"/>
    <cellStyle name="Normal 2 3 8 2" xfId="400" xr:uid="{00000000-0005-0000-0000-0000F2000000}"/>
    <cellStyle name="Normal 2 3 9" xfId="184" xr:uid="{00000000-0005-0000-0000-0000F3000000}"/>
    <cellStyle name="Normal 2 3 9 2" xfId="401" xr:uid="{00000000-0005-0000-0000-0000F4000000}"/>
    <cellStyle name="Normal 2 30" xfId="236" xr:uid="{00000000-0005-0000-0000-0000F5000000}"/>
    <cellStyle name="Normal 2 30 2" xfId="402" xr:uid="{00000000-0005-0000-0000-0000F6000000}"/>
    <cellStyle name="Normal 2 31" xfId="246" xr:uid="{00000000-0005-0000-0000-0000F7000000}"/>
    <cellStyle name="Normal 2 31 2" xfId="403" xr:uid="{00000000-0005-0000-0000-0000F8000000}"/>
    <cellStyle name="Normal 2 32" xfId="255" xr:uid="{00000000-0005-0000-0000-0000F9000000}"/>
    <cellStyle name="Normal 2 32 2" xfId="404" xr:uid="{00000000-0005-0000-0000-0000FA000000}"/>
    <cellStyle name="Normal 2 33" xfId="263" xr:uid="{00000000-0005-0000-0000-0000FB000000}"/>
    <cellStyle name="Normal 2 33 2" xfId="405" xr:uid="{00000000-0005-0000-0000-0000FC000000}"/>
    <cellStyle name="Normal 2 34" xfId="268" xr:uid="{00000000-0005-0000-0000-0000FD000000}"/>
    <cellStyle name="Normal 2 34 2" xfId="406" xr:uid="{00000000-0005-0000-0000-0000FE000000}"/>
    <cellStyle name="Normal 2 35" xfId="273" xr:uid="{00000000-0005-0000-0000-0000FF000000}"/>
    <cellStyle name="Normal 2 35 2" xfId="407" xr:uid="{00000000-0005-0000-0000-000000010000}"/>
    <cellStyle name="Normal 2 36" xfId="280" xr:uid="{00000000-0005-0000-0000-000001010000}"/>
    <cellStyle name="Normal 2 36 2" xfId="408" xr:uid="{00000000-0005-0000-0000-000002010000}"/>
    <cellStyle name="Normal 2 37" xfId="281" xr:uid="{00000000-0005-0000-0000-000003010000}"/>
    <cellStyle name="Normal 2 37 2" xfId="409" xr:uid="{00000000-0005-0000-0000-000004010000}"/>
    <cellStyle name="Normal 2 38" xfId="283" xr:uid="{00000000-0005-0000-0000-000005010000}"/>
    <cellStyle name="Normal 2 38 2" xfId="410" xr:uid="{00000000-0005-0000-0000-000006010000}"/>
    <cellStyle name="Normal 2 39" xfId="363" xr:uid="{00000000-0005-0000-0000-000007010000}"/>
    <cellStyle name="Normal 2 4" xfId="72" xr:uid="{00000000-0005-0000-0000-000008010000}"/>
    <cellStyle name="Normal 2 4 10" xfId="208" xr:uid="{00000000-0005-0000-0000-000009010000}"/>
    <cellStyle name="Normal 2 4 10 2" xfId="412" xr:uid="{00000000-0005-0000-0000-00000A010000}"/>
    <cellStyle name="Normal 2 4 11" xfId="218" xr:uid="{00000000-0005-0000-0000-00000B010000}"/>
    <cellStyle name="Normal 2 4 11 2" xfId="413" xr:uid="{00000000-0005-0000-0000-00000C010000}"/>
    <cellStyle name="Normal 2 4 12" xfId="228" xr:uid="{00000000-0005-0000-0000-00000D010000}"/>
    <cellStyle name="Normal 2 4 12 2" xfId="414" xr:uid="{00000000-0005-0000-0000-00000E010000}"/>
    <cellStyle name="Normal 2 4 13" xfId="238" xr:uid="{00000000-0005-0000-0000-00000F010000}"/>
    <cellStyle name="Normal 2 4 13 2" xfId="415" xr:uid="{00000000-0005-0000-0000-000010010000}"/>
    <cellStyle name="Normal 2 4 14" xfId="248" xr:uid="{00000000-0005-0000-0000-000011010000}"/>
    <cellStyle name="Normal 2 4 14 2" xfId="416" xr:uid="{00000000-0005-0000-0000-000012010000}"/>
    <cellStyle name="Normal 2 4 15" xfId="257" xr:uid="{00000000-0005-0000-0000-000013010000}"/>
    <cellStyle name="Normal 2 4 15 2" xfId="417" xr:uid="{00000000-0005-0000-0000-000014010000}"/>
    <cellStyle name="Normal 2 4 16" xfId="265" xr:uid="{00000000-0005-0000-0000-000015010000}"/>
    <cellStyle name="Normal 2 4 16 2" xfId="418" xr:uid="{00000000-0005-0000-0000-000016010000}"/>
    <cellStyle name="Normal 2 4 17" xfId="270" xr:uid="{00000000-0005-0000-0000-000017010000}"/>
    <cellStyle name="Normal 2 4 17 2" xfId="419" xr:uid="{00000000-0005-0000-0000-000018010000}"/>
    <cellStyle name="Normal 2 4 18" xfId="411" xr:uid="{00000000-0005-0000-0000-000019010000}"/>
    <cellStyle name="Normal 2 4 2" xfId="79" xr:uid="{00000000-0005-0000-0000-00001A010000}"/>
    <cellStyle name="Normal 2 4 2 2" xfId="420" xr:uid="{00000000-0005-0000-0000-00001B010000}"/>
    <cellStyle name="Normal 2 4 3" xfId="114" xr:uid="{00000000-0005-0000-0000-00001C010000}"/>
    <cellStyle name="Normal 2 4 3 2" xfId="421" xr:uid="{00000000-0005-0000-0000-00001D010000}"/>
    <cellStyle name="Normal 2 4 4" xfId="143" xr:uid="{00000000-0005-0000-0000-00001E010000}"/>
    <cellStyle name="Normal 2 4 4 2" xfId="422" xr:uid="{00000000-0005-0000-0000-00001F010000}"/>
    <cellStyle name="Normal 2 4 5" xfId="154" xr:uid="{00000000-0005-0000-0000-000020010000}"/>
    <cellStyle name="Normal 2 4 5 2" xfId="423" xr:uid="{00000000-0005-0000-0000-000021010000}"/>
    <cellStyle name="Normal 2 4 6" xfId="165" xr:uid="{00000000-0005-0000-0000-000022010000}"/>
    <cellStyle name="Normal 2 4 6 2" xfId="424" xr:uid="{00000000-0005-0000-0000-000023010000}"/>
    <cellStyle name="Normal 2 4 7" xfId="176" xr:uid="{00000000-0005-0000-0000-000024010000}"/>
    <cellStyle name="Normal 2 4 7 2" xfId="425" xr:uid="{00000000-0005-0000-0000-000025010000}"/>
    <cellStyle name="Normal 2 4 8" xfId="187" xr:uid="{00000000-0005-0000-0000-000026010000}"/>
    <cellStyle name="Normal 2 4 8 2" xfId="426" xr:uid="{00000000-0005-0000-0000-000027010000}"/>
    <cellStyle name="Normal 2 4 9" xfId="198" xr:uid="{00000000-0005-0000-0000-000028010000}"/>
    <cellStyle name="Normal 2 4 9 2" xfId="427" xr:uid="{00000000-0005-0000-0000-000029010000}"/>
    <cellStyle name="Normal 2 5" xfId="81" xr:uid="{00000000-0005-0000-0000-00002A010000}"/>
    <cellStyle name="Normal 2 5 2" xfId="428" xr:uid="{00000000-0005-0000-0000-00002B010000}"/>
    <cellStyle name="Normal 2 6" xfId="83" xr:uid="{00000000-0005-0000-0000-00002C010000}"/>
    <cellStyle name="Normal 2 6 2" xfId="429" xr:uid="{00000000-0005-0000-0000-00002D010000}"/>
    <cellStyle name="Normal 2 7" xfId="86" xr:uid="{00000000-0005-0000-0000-00002E010000}"/>
    <cellStyle name="Normal 2 7 2" xfId="430" xr:uid="{00000000-0005-0000-0000-00002F010000}"/>
    <cellStyle name="Normal 2 8" xfId="87" xr:uid="{00000000-0005-0000-0000-000030010000}"/>
    <cellStyle name="Normal 2 8 2" xfId="431" xr:uid="{00000000-0005-0000-0000-000031010000}"/>
    <cellStyle name="Normal 2 9" xfId="89" xr:uid="{00000000-0005-0000-0000-000032010000}"/>
    <cellStyle name="Normal 2 9 2" xfId="432" xr:uid="{00000000-0005-0000-0000-000033010000}"/>
    <cellStyle name="Normal 20" xfId="106" xr:uid="{00000000-0005-0000-0000-000034010000}"/>
    <cellStyle name="Normal 20 2" xfId="433" xr:uid="{00000000-0005-0000-0000-000035010000}"/>
    <cellStyle name="Normal 21" xfId="271" xr:uid="{00000000-0005-0000-0000-000036010000}"/>
    <cellStyle name="Normal 21 2" xfId="434" xr:uid="{00000000-0005-0000-0000-000037010000}"/>
    <cellStyle name="Normal 22" xfId="274" xr:uid="{00000000-0005-0000-0000-000038010000}"/>
    <cellStyle name="Normal 22 2" xfId="435" xr:uid="{00000000-0005-0000-0000-000039010000}"/>
    <cellStyle name="Normal 23" xfId="275" xr:uid="{00000000-0005-0000-0000-00003A010000}"/>
    <cellStyle name="Normal 23 2" xfId="436" xr:uid="{00000000-0005-0000-0000-00003B010000}"/>
    <cellStyle name="Normal 24" xfId="276" xr:uid="{00000000-0005-0000-0000-00003C010000}"/>
    <cellStyle name="Normal 24 2" xfId="437" xr:uid="{00000000-0005-0000-0000-00003D010000}"/>
    <cellStyle name="Normal 25" xfId="277" xr:uid="{00000000-0005-0000-0000-00003E010000}"/>
    <cellStyle name="Normal 25 2" xfId="438" xr:uid="{00000000-0005-0000-0000-00003F010000}"/>
    <cellStyle name="Normal 26" xfId="278" xr:uid="{00000000-0005-0000-0000-000040010000}"/>
    <cellStyle name="Normal 26 2" xfId="439" xr:uid="{00000000-0005-0000-0000-000041010000}"/>
    <cellStyle name="Normal 27" xfId="279" xr:uid="{00000000-0005-0000-0000-000042010000}"/>
    <cellStyle name="Normal 27 2" xfId="440" xr:uid="{00000000-0005-0000-0000-000043010000}"/>
    <cellStyle name="Normal 28" xfId="284" xr:uid="{00000000-0005-0000-0000-000044010000}"/>
    <cellStyle name="Normal 28 2" xfId="441" xr:uid="{00000000-0005-0000-0000-000045010000}"/>
    <cellStyle name="Normal 29" xfId="285" xr:uid="{00000000-0005-0000-0000-000046010000}"/>
    <cellStyle name="Normal 3" xfId="3" xr:uid="{00000000-0005-0000-0000-000047010000}"/>
    <cellStyle name="Normal 3 2" xfId="69" xr:uid="{00000000-0005-0000-0000-000048010000}"/>
    <cellStyle name="Normal 3 2 2" xfId="443" xr:uid="{00000000-0005-0000-0000-000049010000}"/>
    <cellStyle name="Normal 3 3" xfId="272" xr:uid="{00000000-0005-0000-0000-00004A010000}"/>
    <cellStyle name="Normal 3 3 2" xfId="444" xr:uid="{00000000-0005-0000-0000-00004B010000}"/>
    <cellStyle name="Normal 3 4" xfId="442" xr:uid="{00000000-0005-0000-0000-00004C010000}"/>
    <cellStyle name="Normal 30" xfId="282" xr:uid="{00000000-0005-0000-0000-00004D010000}"/>
    <cellStyle name="Normal 30 2" xfId="445" xr:uid="{00000000-0005-0000-0000-00004E010000}"/>
    <cellStyle name="Normal 4" xfId="5" xr:uid="{00000000-0005-0000-0000-00004F010000}"/>
    <cellStyle name="Normal 4 10" xfId="71" xr:uid="{00000000-0005-0000-0000-000050010000}"/>
    <cellStyle name="Normal 4 10 2" xfId="447" xr:uid="{00000000-0005-0000-0000-000051010000}"/>
    <cellStyle name="Normal 4 11" xfId="124" xr:uid="{00000000-0005-0000-0000-000052010000}"/>
    <cellStyle name="Normal 4 11 2" xfId="448" xr:uid="{00000000-0005-0000-0000-000053010000}"/>
    <cellStyle name="Normal 4 12" xfId="139" xr:uid="{00000000-0005-0000-0000-000054010000}"/>
    <cellStyle name="Normal 4 12 2" xfId="449" xr:uid="{00000000-0005-0000-0000-000055010000}"/>
    <cellStyle name="Normal 4 13" xfId="150" xr:uid="{00000000-0005-0000-0000-000056010000}"/>
    <cellStyle name="Normal 4 13 2" xfId="450" xr:uid="{00000000-0005-0000-0000-000057010000}"/>
    <cellStyle name="Normal 4 14" xfId="161" xr:uid="{00000000-0005-0000-0000-000058010000}"/>
    <cellStyle name="Normal 4 14 2" xfId="451" xr:uid="{00000000-0005-0000-0000-000059010000}"/>
    <cellStyle name="Normal 4 15" xfId="172" xr:uid="{00000000-0005-0000-0000-00005A010000}"/>
    <cellStyle name="Normal 4 15 2" xfId="452" xr:uid="{00000000-0005-0000-0000-00005B010000}"/>
    <cellStyle name="Normal 4 16" xfId="183" xr:uid="{00000000-0005-0000-0000-00005C010000}"/>
    <cellStyle name="Normal 4 16 2" xfId="453" xr:uid="{00000000-0005-0000-0000-00005D010000}"/>
    <cellStyle name="Normal 4 17" xfId="194" xr:uid="{00000000-0005-0000-0000-00005E010000}"/>
    <cellStyle name="Normal 4 17 2" xfId="454" xr:uid="{00000000-0005-0000-0000-00005F010000}"/>
    <cellStyle name="Normal 4 18" xfId="446" xr:uid="{00000000-0005-0000-0000-000060010000}"/>
    <cellStyle name="Normal 4 2" xfId="52" xr:uid="{00000000-0005-0000-0000-000061010000}"/>
    <cellStyle name="Normal 4 2 2" xfId="75" xr:uid="{00000000-0005-0000-0000-000062010000}"/>
    <cellStyle name="Normal 4 2 2 2" xfId="456" xr:uid="{00000000-0005-0000-0000-000063010000}"/>
    <cellStyle name="Normal 4 2 3" xfId="455" xr:uid="{00000000-0005-0000-0000-000064010000}"/>
    <cellStyle name="Normal 4 3" xfId="110" xr:uid="{00000000-0005-0000-0000-000065010000}"/>
    <cellStyle name="Normal 4 3 2" xfId="457" xr:uid="{00000000-0005-0000-0000-000066010000}"/>
    <cellStyle name="Normal 4 4" xfId="121" xr:uid="{00000000-0005-0000-0000-000067010000}"/>
    <cellStyle name="Normal 4 4 2" xfId="458" xr:uid="{00000000-0005-0000-0000-000068010000}"/>
    <cellStyle name="Normal 4 5" xfId="129" xr:uid="{00000000-0005-0000-0000-000069010000}"/>
    <cellStyle name="Normal 4 5 2" xfId="459" xr:uid="{00000000-0005-0000-0000-00006A010000}"/>
    <cellStyle name="Normal 4 6" xfId="130" xr:uid="{00000000-0005-0000-0000-00006B010000}"/>
    <cellStyle name="Normal 4 6 2" xfId="460" xr:uid="{00000000-0005-0000-0000-00006C010000}"/>
    <cellStyle name="Normal 4 7" xfId="128" xr:uid="{00000000-0005-0000-0000-00006D010000}"/>
    <cellStyle name="Normal 4 7 2" xfId="461" xr:uid="{00000000-0005-0000-0000-00006E010000}"/>
    <cellStyle name="Normal 4 8" xfId="132" xr:uid="{00000000-0005-0000-0000-00006F010000}"/>
    <cellStyle name="Normal 4 8 2" xfId="462" xr:uid="{00000000-0005-0000-0000-000070010000}"/>
    <cellStyle name="Normal 4 9" xfId="73" xr:uid="{00000000-0005-0000-0000-000071010000}"/>
    <cellStyle name="Normal 4 9 2" xfId="463" xr:uid="{00000000-0005-0000-0000-000072010000}"/>
    <cellStyle name="Normal 5" xfId="7" xr:uid="{00000000-0005-0000-0000-000073010000}"/>
    <cellStyle name="Normal 5 10" xfId="191" xr:uid="{00000000-0005-0000-0000-000074010000}"/>
    <cellStyle name="Normal 5 10 2" xfId="465" xr:uid="{00000000-0005-0000-0000-000075010000}"/>
    <cellStyle name="Normal 5 11" xfId="202" xr:uid="{00000000-0005-0000-0000-000076010000}"/>
    <cellStyle name="Normal 5 11 2" xfId="466" xr:uid="{00000000-0005-0000-0000-000077010000}"/>
    <cellStyle name="Normal 5 12" xfId="212" xr:uid="{00000000-0005-0000-0000-000078010000}"/>
    <cellStyle name="Normal 5 12 2" xfId="467" xr:uid="{00000000-0005-0000-0000-000079010000}"/>
    <cellStyle name="Normal 5 13" xfId="222" xr:uid="{00000000-0005-0000-0000-00007A010000}"/>
    <cellStyle name="Normal 5 13 2" xfId="468" xr:uid="{00000000-0005-0000-0000-00007B010000}"/>
    <cellStyle name="Normal 5 14" xfId="232" xr:uid="{00000000-0005-0000-0000-00007C010000}"/>
    <cellStyle name="Normal 5 14 2" xfId="469" xr:uid="{00000000-0005-0000-0000-00007D010000}"/>
    <cellStyle name="Normal 5 15" xfId="242" xr:uid="{00000000-0005-0000-0000-00007E010000}"/>
    <cellStyle name="Normal 5 15 2" xfId="470" xr:uid="{00000000-0005-0000-0000-00007F010000}"/>
    <cellStyle name="Normal 5 16" xfId="251" xr:uid="{00000000-0005-0000-0000-000080010000}"/>
    <cellStyle name="Normal 5 16 2" xfId="471" xr:uid="{00000000-0005-0000-0000-000081010000}"/>
    <cellStyle name="Normal 5 17" xfId="260" xr:uid="{00000000-0005-0000-0000-000082010000}"/>
    <cellStyle name="Normal 5 17 2" xfId="472" xr:uid="{00000000-0005-0000-0000-000083010000}"/>
    <cellStyle name="Normal 5 18" xfId="464" xr:uid="{00000000-0005-0000-0000-000084010000}"/>
    <cellStyle name="Normal 5 2" xfId="53" xr:uid="{00000000-0005-0000-0000-000085010000}"/>
    <cellStyle name="Normal 5 2 2" xfId="76" xr:uid="{00000000-0005-0000-0000-000086010000}"/>
    <cellStyle name="Normal 5 2 2 2" xfId="474" xr:uid="{00000000-0005-0000-0000-000087010000}"/>
    <cellStyle name="Normal 5 2 3" xfId="473" xr:uid="{00000000-0005-0000-0000-000088010000}"/>
    <cellStyle name="Normal 5 3" xfId="111" xr:uid="{00000000-0005-0000-0000-000089010000}"/>
    <cellStyle name="Normal 5 3 2" xfId="475" xr:uid="{00000000-0005-0000-0000-00008A010000}"/>
    <cellStyle name="Normal 5 4" xfId="118" xr:uid="{00000000-0005-0000-0000-00008B010000}"/>
    <cellStyle name="Normal 5 4 2" xfId="476" xr:uid="{00000000-0005-0000-0000-00008C010000}"/>
    <cellStyle name="Normal 5 5" xfId="136" xr:uid="{00000000-0005-0000-0000-00008D010000}"/>
    <cellStyle name="Normal 5 5 2" xfId="477" xr:uid="{00000000-0005-0000-0000-00008E010000}"/>
    <cellStyle name="Normal 5 6" xfId="147" xr:uid="{00000000-0005-0000-0000-00008F010000}"/>
    <cellStyle name="Normal 5 6 2" xfId="478" xr:uid="{00000000-0005-0000-0000-000090010000}"/>
    <cellStyle name="Normal 5 7" xfId="158" xr:uid="{00000000-0005-0000-0000-000091010000}"/>
    <cellStyle name="Normal 5 7 2" xfId="479" xr:uid="{00000000-0005-0000-0000-000092010000}"/>
    <cellStyle name="Normal 5 8" xfId="169" xr:uid="{00000000-0005-0000-0000-000093010000}"/>
    <cellStyle name="Normal 5 8 2" xfId="480" xr:uid="{00000000-0005-0000-0000-000094010000}"/>
    <cellStyle name="Normal 5 9" xfId="180" xr:uid="{00000000-0005-0000-0000-000095010000}"/>
    <cellStyle name="Normal 5 9 2" xfId="481" xr:uid="{00000000-0005-0000-0000-000096010000}"/>
    <cellStyle name="Normal 6" xfId="55" xr:uid="{00000000-0005-0000-0000-000097010000}"/>
    <cellStyle name="Normal 6 10" xfId="167" xr:uid="{00000000-0005-0000-0000-000098010000}"/>
    <cellStyle name="Normal 6 10 2" xfId="483" xr:uid="{00000000-0005-0000-0000-000099010000}"/>
    <cellStyle name="Normal 6 11" xfId="178" xr:uid="{00000000-0005-0000-0000-00009A010000}"/>
    <cellStyle name="Normal 6 11 2" xfId="484" xr:uid="{00000000-0005-0000-0000-00009B010000}"/>
    <cellStyle name="Normal 6 12" xfId="189" xr:uid="{00000000-0005-0000-0000-00009C010000}"/>
    <cellStyle name="Normal 6 12 2" xfId="485" xr:uid="{00000000-0005-0000-0000-00009D010000}"/>
    <cellStyle name="Normal 6 13" xfId="200" xr:uid="{00000000-0005-0000-0000-00009E010000}"/>
    <cellStyle name="Normal 6 13 2" xfId="486" xr:uid="{00000000-0005-0000-0000-00009F010000}"/>
    <cellStyle name="Normal 6 14" xfId="210" xr:uid="{00000000-0005-0000-0000-0000A0010000}"/>
    <cellStyle name="Normal 6 14 2" xfId="487" xr:uid="{00000000-0005-0000-0000-0000A1010000}"/>
    <cellStyle name="Normal 6 15" xfId="220" xr:uid="{00000000-0005-0000-0000-0000A2010000}"/>
    <cellStyle name="Normal 6 15 2" xfId="488" xr:uid="{00000000-0005-0000-0000-0000A3010000}"/>
    <cellStyle name="Normal 6 16" xfId="230" xr:uid="{00000000-0005-0000-0000-0000A4010000}"/>
    <cellStyle name="Normal 6 16 2" xfId="489" xr:uid="{00000000-0005-0000-0000-0000A5010000}"/>
    <cellStyle name="Normal 6 17" xfId="240" xr:uid="{00000000-0005-0000-0000-0000A6010000}"/>
    <cellStyle name="Normal 6 17 2" xfId="490" xr:uid="{00000000-0005-0000-0000-0000A7010000}"/>
    <cellStyle name="Normal 6 18" xfId="482" xr:uid="{00000000-0005-0000-0000-0000A8010000}"/>
    <cellStyle name="Normal 6 2" xfId="78" xr:uid="{00000000-0005-0000-0000-0000A9010000}"/>
    <cellStyle name="Normal 6 2 2" xfId="491" xr:uid="{00000000-0005-0000-0000-0000AA010000}"/>
    <cellStyle name="Normal 6 3" xfId="113" xr:uid="{00000000-0005-0000-0000-0000AB010000}"/>
    <cellStyle name="Normal 6 3 2" xfId="492" xr:uid="{00000000-0005-0000-0000-0000AC010000}"/>
    <cellStyle name="Normal 6 4" xfId="109" xr:uid="{00000000-0005-0000-0000-0000AD010000}"/>
    <cellStyle name="Normal 6 4 2" xfId="493" xr:uid="{00000000-0005-0000-0000-0000AE010000}"/>
    <cellStyle name="Normal 6 5" xfId="122" xr:uid="{00000000-0005-0000-0000-0000AF010000}"/>
    <cellStyle name="Normal 6 5 2" xfId="494" xr:uid="{00000000-0005-0000-0000-0000B0010000}"/>
    <cellStyle name="Normal 6 6" xfId="127" xr:uid="{00000000-0005-0000-0000-0000B1010000}"/>
    <cellStyle name="Normal 6 6 2" xfId="495" xr:uid="{00000000-0005-0000-0000-0000B2010000}"/>
    <cellStyle name="Normal 6 7" xfId="134" xr:uid="{00000000-0005-0000-0000-0000B3010000}"/>
    <cellStyle name="Normal 6 7 2" xfId="496" xr:uid="{00000000-0005-0000-0000-0000B4010000}"/>
    <cellStyle name="Normal 6 8" xfId="145" xr:uid="{00000000-0005-0000-0000-0000B5010000}"/>
    <cellStyle name="Normal 6 8 2" xfId="497" xr:uid="{00000000-0005-0000-0000-0000B6010000}"/>
    <cellStyle name="Normal 6 9" xfId="156" xr:uid="{00000000-0005-0000-0000-0000B7010000}"/>
    <cellStyle name="Normal 6 9 2" xfId="498" xr:uid="{00000000-0005-0000-0000-0000B8010000}"/>
    <cellStyle name="Normal 7" xfId="59" xr:uid="{00000000-0005-0000-0000-0000B9010000}"/>
    <cellStyle name="Normal 7 10" xfId="197" xr:uid="{00000000-0005-0000-0000-0000BA010000}"/>
    <cellStyle name="Normal 7 10 2" xfId="500" xr:uid="{00000000-0005-0000-0000-0000BB010000}"/>
    <cellStyle name="Normal 7 11" xfId="207" xr:uid="{00000000-0005-0000-0000-0000BC010000}"/>
    <cellStyle name="Normal 7 11 2" xfId="501" xr:uid="{00000000-0005-0000-0000-0000BD010000}"/>
    <cellStyle name="Normal 7 12" xfId="217" xr:uid="{00000000-0005-0000-0000-0000BE010000}"/>
    <cellStyle name="Normal 7 12 2" xfId="502" xr:uid="{00000000-0005-0000-0000-0000BF010000}"/>
    <cellStyle name="Normal 7 13" xfId="227" xr:uid="{00000000-0005-0000-0000-0000C0010000}"/>
    <cellStyle name="Normal 7 13 2" xfId="503" xr:uid="{00000000-0005-0000-0000-0000C1010000}"/>
    <cellStyle name="Normal 7 14" xfId="237" xr:uid="{00000000-0005-0000-0000-0000C2010000}"/>
    <cellStyle name="Normal 7 14 2" xfId="504" xr:uid="{00000000-0005-0000-0000-0000C3010000}"/>
    <cellStyle name="Normal 7 15" xfId="247" xr:uid="{00000000-0005-0000-0000-0000C4010000}"/>
    <cellStyle name="Normal 7 15 2" xfId="505" xr:uid="{00000000-0005-0000-0000-0000C5010000}"/>
    <cellStyle name="Normal 7 16" xfId="256" xr:uid="{00000000-0005-0000-0000-0000C6010000}"/>
    <cellStyle name="Normal 7 16 2" xfId="506" xr:uid="{00000000-0005-0000-0000-0000C7010000}"/>
    <cellStyle name="Normal 7 17" xfId="264" xr:uid="{00000000-0005-0000-0000-0000C8010000}"/>
    <cellStyle name="Normal 7 17 2" xfId="507" xr:uid="{00000000-0005-0000-0000-0000C9010000}"/>
    <cellStyle name="Normal 7 18" xfId="269" xr:uid="{00000000-0005-0000-0000-0000CA010000}"/>
    <cellStyle name="Normal 7 18 2" xfId="508" xr:uid="{00000000-0005-0000-0000-0000CB010000}"/>
    <cellStyle name="Normal 7 19" xfId="499" xr:uid="{00000000-0005-0000-0000-0000CC010000}"/>
    <cellStyle name="Normal 7 2" xfId="61" xr:uid="{00000000-0005-0000-0000-0000CD010000}"/>
    <cellStyle name="Normal 7 2 2" xfId="509" xr:uid="{00000000-0005-0000-0000-0000CE010000}"/>
    <cellStyle name="Normal 7 3" xfId="80" xr:uid="{00000000-0005-0000-0000-0000CF010000}"/>
    <cellStyle name="Normal 7 3 2" xfId="510" xr:uid="{00000000-0005-0000-0000-0000D0010000}"/>
    <cellStyle name="Normal 7 4" xfId="115" xr:uid="{00000000-0005-0000-0000-0000D1010000}"/>
    <cellStyle name="Normal 7 4 2" xfId="511" xr:uid="{00000000-0005-0000-0000-0000D2010000}"/>
    <cellStyle name="Normal 7 5" xfId="142" xr:uid="{00000000-0005-0000-0000-0000D3010000}"/>
    <cellStyle name="Normal 7 5 2" xfId="512" xr:uid="{00000000-0005-0000-0000-0000D4010000}"/>
    <cellStyle name="Normal 7 6" xfId="153" xr:uid="{00000000-0005-0000-0000-0000D5010000}"/>
    <cellStyle name="Normal 7 6 2" xfId="513" xr:uid="{00000000-0005-0000-0000-0000D6010000}"/>
    <cellStyle name="Normal 7 7" xfId="164" xr:uid="{00000000-0005-0000-0000-0000D7010000}"/>
    <cellStyle name="Normal 7 7 2" xfId="514" xr:uid="{00000000-0005-0000-0000-0000D8010000}"/>
    <cellStyle name="Normal 7 8" xfId="175" xr:uid="{00000000-0005-0000-0000-0000D9010000}"/>
    <cellStyle name="Normal 7 8 2" xfId="515" xr:uid="{00000000-0005-0000-0000-0000DA010000}"/>
    <cellStyle name="Normal 7 9" xfId="186" xr:uid="{00000000-0005-0000-0000-0000DB010000}"/>
    <cellStyle name="Normal 7 9 2" xfId="516" xr:uid="{00000000-0005-0000-0000-0000DC010000}"/>
    <cellStyle name="Normal 8" xfId="60" xr:uid="{00000000-0005-0000-0000-0000DD010000}"/>
    <cellStyle name="Normal 8 10" xfId="203" xr:uid="{00000000-0005-0000-0000-0000DE010000}"/>
    <cellStyle name="Normal 8 10 2" xfId="518" xr:uid="{00000000-0005-0000-0000-0000DF010000}"/>
    <cellStyle name="Normal 8 11" xfId="213" xr:uid="{00000000-0005-0000-0000-0000E0010000}"/>
    <cellStyle name="Normal 8 11 2" xfId="519" xr:uid="{00000000-0005-0000-0000-0000E1010000}"/>
    <cellStyle name="Normal 8 12" xfId="223" xr:uid="{00000000-0005-0000-0000-0000E2010000}"/>
    <cellStyle name="Normal 8 12 2" xfId="520" xr:uid="{00000000-0005-0000-0000-0000E3010000}"/>
    <cellStyle name="Normal 8 13" xfId="233" xr:uid="{00000000-0005-0000-0000-0000E4010000}"/>
    <cellStyle name="Normal 8 13 2" xfId="521" xr:uid="{00000000-0005-0000-0000-0000E5010000}"/>
    <cellStyle name="Normal 8 14" xfId="243" xr:uid="{00000000-0005-0000-0000-0000E6010000}"/>
    <cellStyle name="Normal 8 14 2" xfId="522" xr:uid="{00000000-0005-0000-0000-0000E7010000}"/>
    <cellStyle name="Normal 8 15" xfId="252" xr:uid="{00000000-0005-0000-0000-0000E8010000}"/>
    <cellStyle name="Normal 8 15 2" xfId="523" xr:uid="{00000000-0005-0000-0000-0000E9010000}"/>
    <cellStyle name="Normal 8 16" xfId="261" xr:uid="{00000000-0005-0000-0000-0000EA010000}"/>
    <cellStyle name="Normal 8 16 2" xfId="524" xr:uid="{00000000-0005-0000-0000-0000EB010000}"/>
    <cellStyle name="Normal 8 17" xfId="267" xr:uid="{00000000-0005-0000-0000-0000EC010000}"/>
    <cellStyle name="Normal 8 17 2" xfId="525" xr:uid="{00000000-0005-0000-0000-0000ED010000}"/>
    <cellStyle name="Normal 8 18" xfId="517" xr:uid="{00000000-0005-0000-0000-0000EE010000}"/>
    <cellStyle name="Normal 8 2" xfId="82" xr:uid="{00000000-0005-0000-0000-0000EF010000}"/>
    <cellStyle name="Normal 8 2 2" xfId="526" xr:uid="{00000000-0005-0000-0000-0000F0010000}"/>
    <cellStyle name="Normal 8 3" xfId="117" xr:uid="{00000000-0005-0000-0000-0000F1010000}"/>
    <cellStyle name="Normal 8 3 2" xfId="527" xr:uid="{00000000-0005-0000-0000-0000F2010000}"/>
    <cellStyle name="Normal 8 4" xfId="137" xr:uid="{00000000-0005-0000-0000-0000F3010000}"/>
    <cellStyle name="Normal 8 4 2" xfId="528" xr:uid="{00000000-0005-0000-0000-0000F4010000}"/>
    <cellStyle name="Normal 8 5" xfId="148" xr:uid="{00000000-0005-0000-0000-0000F5010000}"/>
    <cellStyle name="Normal 8 5 2" xfId="529" xr:uid="{00000000-0005-0000-0000-0000F6010000}"/>
    <cellStyle name="Normal 8 6" xfId="159" xr:uid="{00000000-0005-0000-0000-0000F7010000}"/>
    <cellStyle name="Normal 8 6 2" xfId="530" xr:uid="{00000000-0005-0000-0000-0000F8010000}"/>
    <cellStyle name="Normal 8 7" xfId="170" xr:uid="{00000000-0005-0000-0000-0000F9010000}"/>
    <cellStyle name="Normal 8 7 2" xfId="531" xr:uid="{00000000-0005-0000-0000-0000FA010000}"/>
    <cellStyle name="Normal 8 8" xfId="181" xr:uid="{00000000-0005-0000-0000-0000FB010000}"/>
    <cellStyle name="Normal 8 8 2" xfId="532" xr:uid="{00000000-0005-0000-0000-0000FC010000}"/>
    <cellStyle name="Normal 8 9" xfId="192" xr:uid="{00000000-0005-0000-0000-0000FD010000}"/>
    <cellStyle name="Normal 8 9 2" xfId="533" xr:uid="{00000000-0005-0000-0000-0000FE010000}"/>
    <cellStyle name="Normal 9" xfId="64" xr:uid="{00000000-0005-0000-0000-0000FF010000}"/>
    <cellStyle name="Normal 9 10" xfId="171" xr:uid="{00000000-0005-0000-0000-000000020000}"/>
    <cellStyle name="Normal 9 10 2" xfId="535" xr:uid="{00000000-0005-0000-0000-000001020000}"/>
    <cellStyle name="Normal 9 11" xfId="182" xr:uid="{00000000-0005-0000-0000-000002020000}"/>
    <cellStyle name="Normal 9 11 2" xfId="536" xr:uid="{00000000-0005-0000-0000-000003020000}"/>
    <cellStyle name="Normal 9 12" xfId="193" xr:uid="{00000000-0005-0000-0000-000004020000}"/>
    <cellStyle name="Normal 9 12 2" xfId="537" xr:uid="{00000000-0005-0000-0000-000005020000}"/>
    <cellStyle name="Normal 9 13" xfId="204" xr:uid="{00000000-0005-0000-0000-000006020000}"/>
    <cellStyle name="Normal 9 13 2" xfId="538" xr:uid="{00000000-0005-0000-0000-000007020000}"/>
    <cellStyle name="Normal 9 14" xfId="214" xr:uid="{00000000-0005-0000-0000-000008020000}"/>
    <cellStyle name="Normal 9 14 2" xfId="539" xr:uid="{00000000-0005-0000-0000-000009020000}"/>
    <cellStyle name="Normal 9 15" xfId="224" xr:uid="{00000000-0005-0000-0000-00000A020000}"/>
    <cellStyle name="Normal 9 15 2" xfId="540" xr:uid="{00000000-0005-0000-0000-00000B020000}"/>
    <cellStyle name="Normal 9 16" xfId="234" xr:uid="{00000000-0005-0000-0000-00000C020000}"/>
    <cellStyle name="Normal 9 16 2" xfId="541" xr:uid="{00000000-0005-0000-0000-00000D020000}"/>
    <cellStyle name="Normal 9 17" xfId="244" xr:uid="{00000000-0005-0000-0000-00000E020000}"/>
    <cellStyle name="Normal 9 17 2" xfId="542" xr:uid="{00000000-0005-0000-0000-00000F020000}"/>
    <cellStyle name="Normal 9 18" xfId="253" xr:uid="{00000000-0005-0000-0000-000010020000}"/>
    <cellStyle name="Normal 9 18 2" xfId="543" xr:uid="{00000000-0005-0000-0000-000011020000}"/>
    <cellStyle name="Normal 9 19" xfId="534" xr:uid="{00000000-0005-0000-0000-000012020000}"/>
    <cellStyle name="Normal 9 2" xfId="67" xr:uid="{00000000-0005-0000-0000-000013020000}"/>
    <cellStyle name="Normal 9 2 2" xfId="544" xr:uid="{00000000-0005-0000-0000-000014020000}"/>
    <cellStyle name="Normal 9 3" xfId="85" xr:uid="{00000000-0005-0000-0000-000015020000}"/>
    <cellStyle name="Normal 9 3 2" xfId="545" xr:uid="{00000000-0005-0000-0000-000016020000}"/>
    <cellStyle name="Normal 9 4" xfId="120" xr:uid="{00000000-0005-0000-0000-000017020000}"/>
    <cellStyle name="Normal 9 4 2" xfId="546" xr:uid="{00000000-0005-0000-0000-000018020000}"/>
    <cellStyle name="Normal 9 5" xfId="131" xr:uid="{00000000-0005-0000-0000-000019020000}"/>
    <cellStyle name="Normal 9 5 2" xfId="547" xr:uid="{00000000-0005-0000-0000-00001A020000}"/>
    <cellStyle name="Normal 9 6" xfId="125" xr:uid="{00000000-0005-0000-0000-00001B020000}"/>
    <cellStyle name="Normal 9 6 2" xfId="548" xr:uid="{00000000-0005-0000-0000-00001C020000}"/>
    <cellStyle name="Normal 9 7" xfId="138" xr:uid="{00000000-0005-0000-0000-00001D020000}"/>
    <cellStyle name="Normal 9 7 2" xfId="549" xr:uid="{00000000-0005-0000-0000-00001E020000}"/>
    <cellStyle name="Normal 9 8" xfId="149" xr:uid="{00000000-0005-0000-0000-00001F020000}"/>
    <cellStyle name="Normal 9 8 2" xfId="550" xr:uid="{00000000-0005-0000-0000-000020020000}"/>
    <cellStyle name="Normal 9 9" xfId="160" xr:uid="{00000000-0005-0000-0000-000021020000}"/>
    <cellStyle name="Normal 9 9 2" xfId="551" xr:uid="{00000000-0005-0000-0000-000022020000}"/>
    <cellStyle name="Note 2" xfId="47" xr:uid="{00000000-0005-0000-0000-000023020000}"/>
    <cellStyle name="Note 2 2" xfId="552" xr:uid="{00000000-0005-0000-0000-000024020000}"/>
    <cellStyle name="Output 2" xfId="48" xr:uid="{00000000-0005-0000-0000-000025020000}"/>
    <cellStyle name="Output 2 2" xfId="553" xr:uid="{00000000-0005-0000-0000-000026020000}"/>
    <cellStyle name="Result" xfId="554" xr:uid="{00000000-0005-0000-0000-000027020000}"/>
    <cellStyle name="Result2" xfId="555" xr:uid="{00000000-0005-0000-0000-000028020000}"/>
    <cellStyle name="Title 2" xfId="49" xr:uid="{00000000-0005-0000-0000-000029020000}"/>
    <cellStyle name="Title 2 2" xfId="556" xr:uid="{00000000-0005-0000-0000-00002A020000}"/>
    <cellStyle name="Total 2" xfId="50" xr:uid="{00000000-0005-0000-0000-00002B020000}"/>
    <cellStyle name="Total 2 2" xfId="557" xr:uid="{00000000-0005-0000-0000-00002C020000}"/>
    <cellStyle name="Warning Text 2" xfId="51" xr:uid="{00000000-0005-0000-0000-00002D020000}"/>
    <cellStyle name="Warning Text 2 2" xfId="558" xr:uid="{00000000-0005-0000-0000-00002E020000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66FF"/>
      <color rgb="FFF7F8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125066</xdr:colOff>
      <xdr:row>3</xdr:row>
      <xdr:rowOff>185945</xdr:rowOff>
    </xdr:from>
    <xdr:to>
      <xdr:col>2</xdr:col>
      <xdr:colOff>2698691</xdr:colOff>
      <xdr:row>4</xdr:row>
      <xdr:rowOff>173243</xdr:rowOff>
    </xdr:to>
    <xdr:pic>
      <xdr:nvPicPr>
        <xdr:cNvPr id="1195" name="Picture 1" descr="G:\Templates\College Crests\College Crest\OC crest-logo letterhead top SMALL.JPG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283" y="649771"/>
          <a:ext cx="2965448" cy="792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53445</xdr:colOff>
      <xdr:row>1</xdr:row>
      <xdr:rowOff>57152</xdr:rowOff>
    </xdr:from>
    <xdr:to>
      <xdr:col>2</xdr:col>
      <xdr:colOff>2814638</xdr:colOff>
      <xdr:row>4</xdr:row>
      <xdr:rowOff>52387</xdr:rowOff>
    </xdr:to>
    <xdr:pic>
      <xdr:nvPicPr>
        <xdr:cNvPr id="4" name="Picture 3" descr="OC crest-logo letterhead top SMALL">
          <a:extLst>
            <a:ext uri="{FF2B5EF4-FFF2-40B4-BE49-F238E27FC236}">
              <a16:creationId xmlns:a16="http://schemas.microsoft.com/office/drawing/2014/main" id="{55E53031-2DE9-465E-89D6-E7A5FE885D7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1195" y="352427"/>
          <a:ext cx="2761193" cy="733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rmond.unimelb.edu.au/polici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exell@ormond.unimelb.edu.a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centrelink.gov.au/RateEstimatorsWeb/publicUserCombinedStart.do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3:N37"/>
  <sheetViews>
    <sheetView topLeftCell="A9" zoomScale="115" zoomScaleNormal="115" workbookViewId="0">
      <selection activeCell="C13" sqref="C13"/>
    </sheetView>
  </sheetViews>
  <sheetFormatPr defaultColWidth="9.44140625" defaultRowHeight="14.4"/>
  <cols>
    <col min="1" max="1" width="10" style="34" customWidth="1"/>
    <col min="2" max="2" width="7" style="34" customWidth="1"/>
    <col min="3" max="3" width="115.44140625" style="134" customWidth="1"/>
    <col min="4" max="4" width="6" style="34" customWidth="1"/>
    <col min="5" max="16384" width="9.44140625" style="34"/>
  </cols>
  <sheetData>
    <row r="3" spans="2:14" ht="3.75" customHeight="1" thickBot="1"/>
    <row r="4" spans="2:14" ht="63.75" customHeight="1">
      <c r="B4" s="222"/>
      <c r="C4" s="223"/>
      <c r="D4" s="35"/>
    </row>
    <row r="5" spans="2:14" ht="26.25" customHeight="1">
      <c r="B5" s="36"/>
      <c r="C5" s="34"/>
      <c r="D5" s="37"/>
    </row>
    <row r="6" spans="2:14" ht="63.75" customHeight="1">
      <c r="B6" s="36"/>
      <c r="C6" s="224" t="s">
        <v>234</v>
      </c>
      <c r="D6" s="37"/>
    </row>
    <row r="9" spans="2:14" ht="34.5" customHeight="1">
      <c r="B9" s="36"/>
      <c r="C9" s="221"/>
      <c r="D9" s="37"/>
      <c r="J9" s="38"/>
      <c r="K9" s="38"/>
      <c r="L9" s="38"/>
      <c r="M9" s="38"/>
      <c r="N9" s="38"/>
    </row>
    <row r="10" spans="2:14" ht="17.25" customHeight="1">
      <c r="B10" s="36"/>
      <c r="C10" s="55"/>
      <c r="D10" s="39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2:14" ht="51" customHeight="1">
      <c r="B11" s="36"/>
      <c r="C11" s="132" t="s">
        <v>77</v>
      </c>
      <c r="D11" s="39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2:14" ht="15" customHeight="1">
      <c r="B12" s="36"/>
      <c r="D12" s="37"/>
      <c r="I12" s="38"/>
      <c r="J12" s="38"/>
      <c r="K12" s="38"/>
      <c r="L12" s="38"/>
      <c r="M12" s="38"/>
      <c r="N12" s="38"/>
    </row>
    <row r="13" spans="2:14" ht="45.75" customHeight="1">
      <c r="B13" s="36"/>
      <c r="C13" s="135" t="s">
        <v>195</v>
      </c>
      <c r="D13" s="37"/>
      <c r="I13" s="38"/>
      <c r="J13" s="38"/>
      <c r="K13" s="38"/>
      <c r="L13" s="38"/>
      <c r="M13" s="38"/>
      <c r="N13" s="38"/>
    </row>
    <row r="14" spans="2:14" ht="43.2">
      <c r="B14" s="36"/>
      <c r="C14" s="135" t="s">
        <v>196</v>
      </c>
      <c r="D14" s="37"/>
    </row>
    <row r="15" spans="2:14" ht="46.5" customHeight="1">
      <c r="B15" s="36"/>
      <c r="C15" s="135" t="s">
        <v>134</v>
      </c>
      <c r="D15" s="37"/>
    </row>
    <row r="16" spans="2:14" ht="37.5" customHeight="1">
      <c r="B16" s="36"/>
      <c r="C16" s="136" t="s">
        <v>135</v>
      </c>
      <c r="D16" s="37"/>
    </row>
    <row r="17" spans="2:4" ht="18" customHeight="1">
      <c r="B17" s="36"/>
      <c r="C17" s="135" t="s">
        <v>28</v>
      </c>
      <c r="D17" s="37"/>
    </row>
    <row r="18" spans="2:4" ht="18" customHeight="1">
      <c r="B18" s="36"/>
      <c r="C18" s="135"/>
      <c r="D18" s="37"/>
    </row>
    <row r="19" spans="2:4" ht="15" customHeight="1">
      <c r="B19" s="36"/>
      <c r="C19" s="133" t="s">
        <v>39</v>
      </c>
      <c r="D19" s="37"/>
    </row>
    <row r="20" spans="2:4" ht="15" customHeight="1" thickBot="1">
      <c r="B20" s="40"/>
      <c r="C20" s="137"/>
      <c r="D20" s="41"/>
    </row>
    <row r="21" spans="2:4" ht="15" customHeight="1"/>
    <row r="22" spans="2:4" ht="15" customHeight="1"/>
    <row r="23" spans="2:4" ht="15" customHeight="1"/>
    <row r="24" spans="2:4" ht="15" customHeight="1"/>
    <row r="25" spans="2:4" ht="15" customHeight="1"/>
    <row r="26" spans="2:4" ht="15" customHeight="1"/>
    <row r="27" spans="2:4" ht="15" customHeight="1"/>
    <row r="28" spans="2:4" ht="15" customHeight="1"/>
    <row r="29" spans="2:4" ht="15" customHeight="1"/>
    <row r="30" spans="2:4" ht="15" customHeight="1"/>
    <row r="31" spans="2:4" ht="15" customHeight="1"/>
    <row r="32" spans="2:4" ht="15" customHeight="1"/>
    <row r="33" ht="15" customHeight="1"/>
    <row r="34" ht="15" customHeight="1"/>
    <row r="35" ht="15" customHeight="1"/>
    <row r="36" ht="15" customHeight="1"/>
    <row r="37" ht="15" customHeight="1"/>
  </sheetData>
  <sheetProtection algorithmName="SHA-512" hashValue="KelI9pON4DklA5qiU/u/vVuK4mYIhcfksRHrC/P5GQWmb3EaLn2PGj02nDBDbcfcSnl+Ft6nuLOE206T9KIUmQ==" saltValue="CjgArQVzuxB5cESCIqin8A==" spinCount="100000" sheet="1" selectLockedCells="1"/>
  <hyperlinks>
    <hyperlink ref="C16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F27"/>
  <sheetViews>
    <sheetView topLeftCell="A3" zoomScale="115" zoomScaleNormal="115" workbookViewId="0">
      <selection activeCell="C3" sqref="C3"/>
    </sheetView>
  </sheetViews>
  <sheetFormatPr defaultColWidth="9.44140625" defaultRowHeight="14.4"/>
  <cols>
    <col min="1" max="1" width="9.44140625" style="42"/>
    <col min="2" max="2" width="7.44140625" style="42" customWidth="1"/>
    <col min="3" max="3" width="117.33203125" style="122" customWidth="1"/>
    <col min="4" max="4" width="6" style="42" customWidth="1"/>
    <col min="5" max="16384" width="9.44140625" style="42"/>
  </cols>
  <sheetData>
    <row r="1" spans="2:4" ht="21.75" customHeight="1" thickBot="1">
      <c r="B1" s="109"/>
      <c r="C1" s="109"/>
      <c r="D1" s="109"/>
    </row>
    <row r="2" spans="2:4" ht="18.75" customHeight="1" thickBot="1">
      <c r="B2" s="110"/>
      <c r="C2" s="111"/>
      <c r="D2" s="112"/>
    </row>
    <row r="3" spans="2:4" ht="34.5" customHeight="1" thickBot="1">
      <c r="B3" s="113"/>
      <c r="C3" s="211" t="s">
        <v>118</v>
      </c>
      <c r="D3" s="114"/>
    </row>
    <row r="4" spans="2:4" ht="15.6">
      <c r="B4" s="113"/>
      <c r="C4" s="210" t="s">
        <v>74</v>
      </c>
      <c r="D4" s="114"/>
    </row>
    <row r="5" spans="2:4" ht="15.6">
      <c r="B5" s="113"/>
      <c r="C5" s="210" t="s">
        <v>117</v>
      </c>
      <c r="D5" s="114"/>
    </row>
    <row r="6" spans="2:4" ht="42" customHeight="1">
      <c r="B6" s="113"/>
      <c r="C6" s="210" t="s">
        <v>170</v>
      </c>
      <c r="D6" s="114"/>
    </row>
    <row r="7" spans="2:4" ht="23.25" customHeight="1">
      <c r="B7" s="113"/>
      <c r="C7" s="210" t="s">
        <v>137</v>
      </c>
      <c r="D7" s="49"/>
    </row>
    <row r="8" spans="2:4" ht="15" customHeight="1">
      <c r="B8" s="113"/>
      <c r="C8" s="42"/>
      <c r="D8" s="49"/>
    </row>
    <row r="9" spans="2:4" ht="15" customHeight="1">
      <c r="B9" s="113"/>
      <c r="C9" s="116" t="s">
        <v>104</v>
      </c>
      <c r="D9" s="114"/>
    </row>
    <row r="10" spans="2:4" ht="15" customHeight="1">
      <c r="B10" s="113"/>
      <c r="C10" s="117" t="s">
        <v>136</v>
      </c>
      <c r="D10" s="114"/>
    </row>
    <row r="11" spans="2:4">
      <c r="B11" s="113"/>
      <c r="C11" s="118"/>
      <c r="D11" s="114"/>
    </row>
    <row r="12" spans="2:4" ht="15" customHeight="1">
      <c r="B12" s="113"/>
      <c r="C12" s="116" t="s">
        <v>151</v>
      </c>
      <c r="D12" s="114"/>
    </row>
    <row r="13" spans="2:4">
      <c r="B13" s="113"/>
      <c r="C13" s="117" t="s">
        <v>119</v>
      </c>
      <c r="D13" s="114"/>
    </row>
    <row r="14" spans="2:4">
      <c r="B14" s="113"/>
      <c r="C14" s="119"/>
      <c r="D14" s="114"/>
    </row>
    <row r="15" spans="2:4" ht="15" customHeight="1">
      <c r="B15" s="113"/>
      <c r="C15" s="116" t="s">
        <v>210</v>
      </c>
      <c r="D15" s="114"/>
    </row>
    <row r="16" spans="2:4">
      <c r="B16" s="113"/>
      <c r="C16" s="120" t="s">
        <v>235</v>
      </c>
      <c r="D16" s="114"/>
    </row>
    <row r="17" spans="2:6">
      <c r="B17" s="113"/>
      <c r="C17" s="120"/>
      <c r="D17" s="114"/>
    </row>
    <row r="18" spans="2:6" ht="100.8">
      <c r="B18" s="113"/>
      <c r="C18" s="116" t="s">
        <v>197</v>
      </c>
      <c r="D18" s="114"/>
    </row>
    <row r="19" spans="2:6">
      <c r="B19" s="113"/>
      <c r="C19" s="120" t="s">
        <v>76</v>
      </c>
      <c r="D19" s="114"/>
    </row>
    <row r="20" spans="2:6" ht="54.75" customHeight="1">
      <c r="B20" s="113"/>
      <c r="C20" s="163" t="s">
        <v>152</v>
      </c>
      <c r="D20" s="114"/>
    </row>
    <row r="21" spans="2:6" ht="15" customHeight="1">
      <c r="B21" s="43"/>
      <c r="D21" s="49"/>
    </row>
    <row r="22" spans="2:6" ht="90">
      <c r="B22" s="43"/>
      <c r="C22" s="225" t="s">
        <v>183</v>
      </c>
      <c r="D22" s="49"/>
    </row>
    <row r="23" spans="2:6" ht="21.6" thickBot="1">
      <c r="B23" s="121"/>
      <c r="C23" s="164"/>
      <c r="D23" s="165"/>
      <c r="E23" s="115"/>
      <c r="F23" s="115"/>
    </row>
    <row r="24" spans="2:6" ht="15" customHeight="1"/>
    <row r="25" spans="2:6" ht="15" customHeight="1">
      <c r="C25" s="42"/>
    </row>
    <row r="26" spans="2:6" ht="15" customHeight="1"/>
    <row r="27" spans="2:6" ht="15" customHeight="1"/>
  </sheetData>
  <sheetProtection algorithmName="SHA-512" hashValue="PXBYkxdLI3c7N4ub1MvjpE6d5cxNyJmx41ky0Nx4zjDz3jmOMy5EsH2hvIICjrmSVKtkp2eNndOLxPSXTKY6dA==" saltValue="PzcMl5qBWSirHV2Aki2xog==" spinCount="100000" sheet="1" selectLockedCells="1"/>
  <hyperlinks>
    <hyperlink ref="C22" r:id="rId1" display="mailto:kexell@ormond.unimelb.edu.au" xr:uid="{00000000-0004-0000-01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B2:H102"/>
  <sheetViews>
    <sheetView tabSelected="1" topLeftCell="A16" zoomScale="86" zoomScaleNormal="86" workbookViewId="0">
      <selection activeCell="D19" sqref="D19"/>
    </sheetView>
  </sheetViews>
  <sheetFormatPr defaultColWidth="9.44140625" defaultRowHeight="14.4"/>
  <cols>
    <col min="1" max="1" width="5.44140625" style="42" customWidth="1"/>
    <col min="2" max="2" width="4.44140625" style="42" customWidth="1"/>
    <col min="3" max="3" width="109.44140625" style="42" customWidth="1"/>
    <col min="4" max="4" width="43.44140625" style="42" customWidth="1"/>
    <col min="5" max="5" width="8.44140625" style="42" customWidth="1"/>
    <col min="6" max="6" width="9.44140625" style="42"/>
    <col min="7" max="7" width="15" style="42" customWidth="1"/>
    <col min="8" max="8" width="13.44140625" style="42" customWidth="1"/>
    <col min="9" max="16384" width="9.44140625" style="42"/>
  </cols>
  <sheetData>
    <row r="2" spans="2:8" ht="15" thickBot="1"/>
    <row r="3" spans="2:8" ht="35.25" customHeight="1" thickBot="1">
      <c r="B3" s="208"/>
      <c r="C3" s="258" t="s">
        <v>54</v>
      </c>
      <c r="D3" s="258"/>
      <c r="E3" s="259"/>
      <c r="H3" s="123"/>
    </row>
    <row r="4" spans="2:8" ht="82.5" customHeight="1">
      <c r="B4" s="43"/>
      <c r="C4" s="260" t="s">
        <v>167</v>
      </c>
      <c r="D4" s="261"/>
      <c r="E4" s="262"/>
      <c r="G4" s="252" t="s">
        <v>236</v>
      </c>
      <c r="H4" s="253"/>
    </row>
    <row r="5" spans="2:8" ht="31.2" hidden="1">
      <c r="B5" s="43"/>
      <c r="C5" s="216" t="s">
        <v>157</v>
      </c>
      <c r="D5" s="209" t="s">
        <v>168</v>
      </c>
      <c r="E5" s="171"/>
      <c r="G5" s="166"/>
      <c r="H5" s="166"/>
    </row>
    <row r="6" spans="2:8" ht="21">
      <c r="B6" s="43"/>
      <c r="C6" s="207" t="str">
        <f>IF(D5="Select one of these options","and if applicable, a question will appear here that you must answer"," ")</f>
        <v xml:space="preserve"> </v>
      </c>
      <c r="D6" s="170"/>
      <c r="E6" s="171"/>
    </row>
    <row r="7" spans="2:8" ht="12.75" customHeight="1">
      <c r="B7" s="43"/>
      <c r="C7" s="46"/>
      <c r="D7" s="170"/>
      <c r="E7" s="171"/>
    </row>
    <row r="8" spans="2:8" ht="18" customHeight="1">
      <c r="B8" s="43"/>
      <c r="C8" s="46" t="s">
        <v>171</v>
      </c>
      <c r="D8" s="127" t="s">
        <v>78</v>
      </c>
      <c r="E8" s="171"/>
      <c r="G8" s="248" t="s">
        <v>179</v>
      </c>
      <c r="H8" s="249"/>
    </row>
    <row r="9" spans="2:8" ht="18.75" customHeight="1">
      <c r="B9" s="44"/>
      <c r="C9" s="46" t="s">
        <v>175</v>
      </c>
      <c r="D9" s="167"/>
      <c r="E9" s="47"/>
      <c r="G9" s="250"/>
      <c r="H9" s="251"/>
    </row>
    <row r="10" spans="2:8" ht="21.75" hidden="1" customHeight="1">
      <c r="B10" s="44"/>
      <c r="C10" s="220" t="s">
        <v>176</v>
      </c>
      <c r="D10" s="167"/>
      <c r="E10" s="47"/>
      <c r="G10" s="166"/>
    </row>
    <row r="11" spans="2:8" ht="18.75" customHeight="1" thickBot="1">
      <c r="B11" s="44"/>
      <c r="C11" s="46" t="s">
        <v>29</v>
      </c>
      <c r="D11" s="167"/>
      <c r="E11" s="47"/>
      <c r="H11" s="55"/>
    </row>
    <row r="12" spans="2:8" ht="18.75" customHeight="1">
      <c r="B12" s="44"/>
      <c r="C12" s="46" t="s">
        <v>30</v>
      </c>
      <c r="D12" s="127" t="s">
        <v>78</v>
      </c>
      <c r="E12" s="169"/>
      <c r="G12" s="265" t="s">
        <v>153</v>
      </c>
      <c r="H12" s="266"/>
    </row>
    <row r="13" spans="2:8" ht="18.75" customHeight="1">
      <c r="B13" s="44"/>
      <c r="C13" s="46" t="s">
        <v>130</v>
      </c>
      <c r="D13" s="127" t="s">
        <v>78</v>
      </c>
      <c r="E13" s="169"/>
      <c r="G13" s="263" t="s">
        <v>186</v>
      </c>
      <c r="H13" s="264"/>
    </row>
    <row r="14" spans="2:8" ht="18.75" customHeight="1" thickBot="1">
      <c r="B14" s="44"/>
      <c r="C14" s="46" t="str">
        <f>IF(OR(D13="Overseas Full Fee",D13="Domestic (no option to defer)"),"What is the annual upfront cost?"," ")</f>
        <v xml:space="preserve"> </v>
      </c>
      <c r="D14" s="180"/>
      <c r="E14" s="169"/>
      <c r="G14" s="263"/>
      <c r="H14" s="264"/>
    </row>
    <row r="15" spans="2:8" ht="18.75" customHeight="1">
      <c r="B15" s="44"/>
      <c r="C15" s="46" t="str">
        <f>IF(OR(D13="Overseas Full Fee",D13="Domestic (no option to defer)"),"Who pays this fee?"," ")</f>
        <v xml:space="preserve"> </v>
      </c>
      <c r="D15" s="168"/>
      <c r="E15" s="169"/>
      <c r="G15" s="254" t="s">
        <v>154</v>
      </c>
      <c r="H15" s="255"/>
    </row>
    <row r="16" spans="2:8" ht="18.75" customHeight="1" thickBot="1">
      <c r="B16" s="44"/>
      <c r="C16" s="46" t="s">
        <v>156</v>
      </c>
      <c r="D16" s="167"/>
      <c r="E16" s="47"/>
      <c r="G16" s="256"/>
      <c r="H16" s="257"/>
    </row>
    <row r="17" spans="2:5" ht="17.25" customHeight="1">
      <c r="B17" s="43"/>
      <c r="C17" s="46"/>
      <c r="D17" s="45"/>
      <c r="E17" s="47"/>
    </row>
    <row r="18" spans="2:5" ht="16.95" customHeight="1">
      <c r="B18" s="44"/>
      <c r="C18" s="179" t="s">
        <v>100</v>
      </c>
      <c r="D18" s="50"/>
      <c r="E18" s="49"/>
    </row>
    <row r="19" spans="2:5" ht="18.75" customHeight="1">
      <c r="B19" s="44"/>
      <c r="C19" s="46" t="s">
        <v>45</v>
      </c>
      <c r="D19" s="127" t="s">
        <v>78</v>
      </c>
      <c r="E19" s="49"/>
    </row>
    <row r="20" spans="2:5" ht="18.75" customHeight="1">
      <c r="B20" s="44"/>
      <c r="C20" s="46" t="str">
        <f>IF(D19="no","What year level will you be in at University in Semester 2 2024?","")</f>
        <v/>
      </c>
      <c r="D20" s="127"/>
      <c r="E20" s="49"/>
    </row>
    <row r="21" spans="2:5" ht="19.5" customHeight="1">
      <c r="B21" s="44"/>
      <c r="C21" s="46" t="str">
        <f>IF(D19="no","Are you considering studying a graduate course after your undergraduate degree?","")</f>
        <v/>
      </c>
      <c r="D21" s="127"/>
      <c r="E21" s="49"/>
    </row>
    <row r="22" spans="2:5" ht="20.25" customHeight="1">
      <c r="B22" s="44"/>
      <c r="C22" s="46" t="str">
        <f>IF(D21="Yes","Please advise which course"," ")</f>
        <v xml:space="preserve"> </v>
      </c>
      <c r="D22" s="168"/>
      <c r="E22" s="49"/>
    </row>
    <row r="23" spans="2:5" ht="20.25" customHeight="1">
      <c r="B23" s="44"/>
      <c r="C23" s="46" t="s">
        <v>91</v>
      </c>
      <c r="D23" s="127" t="s">
        <v>78</v>
      </c>
      <c r="E23" s="49"/>
    </row>
    <row r="24" spans="2:5" ht="21.75" customHeight="1">
      <c r="B24" s="44"/>
      <c r="C24" s="46" t="s">
        <v>121</v>
      </c>
      <c r="D24" s="127" t="s">
        <v>78</v>
      </c>
      <c r="E24" s="49"/>
    </row>
    <row r="25" spans="2:5" ht="19.5" customHeight="1">
      <c r="B25" s="44"/>
      <c r="C25" s="46" t="s">
        <v>120</v>
      </c>
      <c r="D25" s="127" t="s">
        <v>78</v>
      </c>
      <c r="E25" s="49"/>
    </row>
    <row r="26" spans="2:5" ht="19.5" customHeight="1">
      <c r="B26" s="44"/>
      <c r="C26" s="46" t="s">
        <v>131</v>
      </c>
      <c r="D26" s="127" t="s">
        <v>78</v>
      </c>
      <c r="E26" s="49"/>
    </row>
    <row r="27" spans="2:5" ht="20.25" customHeight="1">
      <c r="B27" s="44"/>
      <c r="C27" s="46" t="s">
        <v>132</v>
      </c>
      <c r="D27" s="127" t="s">
        <v>78</v>
      </c>
      <c r="E27" s="49"/>
    </row>
    <row r="28" spans="2:5" ht="20.25" customHeight="1">
      <c r="B28" s="44"/>
      <c r="C28" s="46" t="s">
        <v>7</v>
      </c>
      <c r="D28" s="127" t="s">
        <v>78</v>
      </c>
      <c r="E28" s="49"/>
    </row>
    <row r="29" spans="2:5" ht="20.25" customHeight="1">
      <c r="B29" s="44"/>
      <c r="C29" s="46" t="s">
        <v>172</v>
      </c>
      <c r="D29" s="127" t="s">
        <v>78</v>
      </c>
      <c r="E29" s="49"/>
    </row>
    <row r="30" spans="2:5" ht="20.25" customHeight="1">
      <c r="B30" s="44"/>
      <c r="C30" s="46" t="str">
        <f>IF(D29="No","Do you have permanent residency status?"," ")</f>
        <v xml:space="preserve"> </v>
      </c>
      <c r="D30" s="127"/>
      <c r="E30" s="49"/>
    </row>
    <row r="31" spans="2:5" ht="20.25" customHeight="1">
      <c r="B31" s="44"/>
      <c r="C31" s="46" t="str">
        <f>IF(D29="No","What country are you a citizen of?"," ")</f>
        <v xml:space="preserve"> </v>
      </c>
      <c r="D31" s="168"/>
      <c r="E31" s="49"/>
    </row>
    <row r="32" spans="2:5" ht="20.25" customHeight="1">
      <c r="B32" s="44"/>
      <c r="C32" s="46" t="s">
        <v>23</v>
      </c>
      <c r="D32" s="127" t="s">
        <v>78</v>
      </c>
      <c r="E32" s="49"/>
    </row>
    <row r="33" spans="2:7" ht="20.25" customHeight="1">
      <c r="B33" s="44"/>
      <c r="C33" s="46" t="str">
        <f>IF(D19="yes","Are you a Hong Kong or Chinese citizen?"," ")</f>
        <v xml:space="preserve"> </v>
      </c>
      <c r="D33" s="127"/>
      <c r="E33" s="49"/>
    </row>
    <row r="34" spans="2:7" ht="19.5" customHeight="1">
      <c r="B34" s="44"/>
      <c r="C34" s="46" t="str">
        <f>IF(D33="yes","Do you intend to return to Hong Kong or China for employment after graduation?"," ")</f>
        <v xml:space="preserve"> </v>
      </c>
      <c r="D34" s="127"/>
      <c r="E34" s="49"/>
      <c r="G34" s="46"/>
    </row>
    <row r="35" spans="2:7" ht="20.25" customHeight="1">
      <c r="B35" s="44"/>
      <c r="C35" s="46" t="s">
        <v>46</v>
      </c>
      <c r="D35" s="127" t="s">
        <v>78</v>
      </c>
      <c r="E35" s="49"/>
    </row>
    <row r="36" spans="2:7" ht="21" customHeight="1">
      <c r="B36" s="44"/>
      <c r="C36" s="46" t="str">
        <f>IF(D19="Yes","Are you studying for the Juris Doctor?"," ")</f>
        <v xml:space="preserve"> </v>
      </c>
      <c r="D36" s="127"/>
      <c r="E36" s="49"/>
    </row>
    <row r="37" spans="2:7" ht="19.5" customHeight="1">
      <c r="B37" s="44"/>
      <c r="C37" s="46" t="s">
        <v>96</v>
      </c>
      <c r="D37" s="127" t="s">
        <v>78</v>
      </c>
      <c r="E37" s="49"/>
    </row>
    <row r="38" spans="2:7" ht="19.5" customHeight="1">
      <c r="B38" s="44"/>
      <c r="C38" s="46" t="s">
        <v>95</v>
      </c>
      <c r="D38" s="127" t="s">
        <v>78</v>
      </c>
      <c r="E38" s="49"/>
    </row>
    <row r="39" spans="2:7" ht="19.5" customHeight="1">
      <c r="B39" s="44"/>
      <c r="C39" s="46" t="str">
        <f>IF(D19="yes","Are you studying Medicine?"," ")</f>
        <v xml:space="preserve"> </v>
      </c>
      <c r="D39" s="127"/>
      <c r="E39" s="49"/>
    </row>
    <row r="40" spans="2:7" ht="19.5" customHeight="1">
      <c r="B40" s="44"/>
      <c r="C40" s="46" t="s">
        <v>110</v>
      </c>
      <c r="D40" s="127" t="s">
        <v>78</v>
      </c>
      <c r="E40" s="49"/>
    </row>
    <row r="41" spans="2:7" ht="19.5" customHeight="1">
      <c r="B41" s="44"/>
      <c r="C41" s="46" t="str">
        <f>IF(OR(D40="Yes",D39="Yes"),"Are you interested in working in a rural community or developing country?"," ")</f>
        <v xml:space="preserve"> </v>
      </c>
      <c r="D41" s="127"/>
      <c r="E41" s="49"/>
    </row>
    <row r="42" spans="2:7" ht="19.5" customHeight="1">
      <c r="B42" s="44"/>
      <c r="C42" s="46" t="s">
        <v>103</v>
      </c>
      <c r="D42" s="127" t="s">
        <v>78</v>
      </c>
      <c r="E42" s="49"/>
    </row>
    <row r="43" spans="2:7" ht="19.5" customHeight="1">
      <c r="B43" s="44"/>
      <c r="C43" s="46"/>
      <c r="D43" s="46"/>
      <c r="E43" s="49"/>
    </row>
    <row r="44" spans="2:7" ht="19.5" customHeight="1">
      <c r="B44" s="44"/>
      <c r="C44" s="179" t="s">
        <v>99</v>
      </c>
      <c r="D44" s="46"/>
      <c r="E44" s="49"/>
    </row>
    <row r="45" spans="2:7" ht="19.5" customHeight="1">
      <c r="B45" s="44"/>
      <c r="C45" s="46" t="s">
        <v>63</v>
      </c>
      <c r="D45" s="127" t="s">
        <v>78</v>
      </c>
      <c r="E45" s="49"/>
    </row>
    <row r="46" spans="2:7" ht="19.5" customHeight="1">
      <c r="B46" s="44"/>
      <c r="C46" s="46" t="s">
        <v>182</v>
      </c>
      <c r="D46" s="127" t="s">
        <v>78</v>
      </c>
      <c r="E46" s="49"/>
    </row>
    <row r="47" spans="2:7" ht="19.5" customHeight="1">
      <c r="B47" s="44"/>
      <c r="C47" s="46" t="s">
        <v>133</v>
      </c>
      <c r="D47" s="127" t="s">
        <v>78</v>
      </c>
      <c r="E47" s="49"/>
    </row>
    <row r="48" spans="2:7" ht="18.75" customHeight="1">
      <c r="B48" s="44"/>
      <c r="C48" s="46" t="str">
        <f>IF(D47="Yes","Please detail amount (eg: half fees, full fees, $1000 p/a)"," ")</f>
        <v xml:space="preserve"> </v>
      </c>
      <c r="D48" s="168"/>
      <c r="E48" s="49"/>
    </row>
    <row r="49" spans="2:7" ht="19.5" customHeight="1">
      <c r="B49" s="44"/>
      <c r="C49" s="46" t="s">
        <v>5</v>
      </c>
      <c r="D49" s="127" t="s">
        <v>78</v>
      </c>
      <c r="E49" s="49"/>
    </row>
    <row r="50" spans="2:7" ht="19.5" customHeight="1">
      <c r="B50" s="44"/>
      <c r="C50" s="46" t="s">
        <v>102</v>
      </c>
      <c r="D50" s="127" t="s">
        <v>78</v>
      </c>
      <c r="E50" s="49"/>
    </row>
    <row r="51" spans="2:7" ht="19.5" customHeight="1">
      <c r="B51" s="44"/>
      <c r="C51" s="46" t="s">
        <v>180</v>
      </c>
      <c r="D51" s="127" t="s">
        <v>78</v>
      </c>
      <c r="E51" s="49"/>
    </row>
    <row r="52" spans="2:7" ht="19.5" customHeight="1">
      <c r="B52" s="44"/>
      <c r="C52" s="46" t="s">
        <v>40</v>
      </c>
      <c r="D52" s="127" t="s">
        <v>78</v>
      </c>
      <c r="E52" s="49"/>
    </row>
    <row r="53" spans="2:7" ht="19.5" customHeight="1">
      <c r="B53" s="44"/>
      <c r="C53" s="46" t="s">
        <v>6</v>
      </c>
      <c r="D53" s="127" t="s">
        <v>78</v>
      </c>
      <c r="E53" s="49"/>
    </row>
    <row r="54" spans="2:7" ht="19.5" customHeight="1">
      <c r="B54" s="44"/>
      <c r="C54" s="46" t="s">
        <v>85</v>
      </c>
      <c r="D54" s="127" t="s">
        <v>78</v>
      </c>
      <c r="E54" s="49"/>
    </row>
    <row r="55" spans="2:7" ht="19.5" customHeight="1">
      <c r="B55" s="44"/>
      <c r="C55" s="46" t="s">
        <v>64</v>
      </c>
      <c r="D55" s="168"/>
      <c r="E55" s="49"/>
    </row>
    <row r="56" spans="2:7" ht="20.25" customHeight="1">
      <c r="B56" s="44"/>
      <c r="C56" s="46"/>
      <c r="D56" s="46"/>
      <c r="E56" s="49"/>
    </row>
    <row r="57" spans="2:7" ht="20.25" customHeight="1">
      <c r="B57" s="43"/>
      <c r="C57" s="172"/>
      <c r="D57" s="98" t="s">
        <v>55</v>
      </c>
      <c r="E57" s="49"/>
    </row>
    <row r="58" spans="2:7" ht="20.25" customHeight="1" thickBot="1">
      <c r="B58" s="173"/>
      <c r="C58" s="52"/>
      <c r="D58" s="52"/>
      <c r="E58" s="53"/>
    </row>
    <row r="59" spans="2:7" ht="20.25" hidden="1" customHeight="1"/>
    <row r="60" spans="2:7" hidden="1">
      <c r="G60" s="42" t="s">
        <v>78</v>
      </c>
    </row>
    <row r="61" spans="2:7" ht="33" hidden="1" customHeight="1">
      <c r="G61" s="124">
        <v>1</v>
      </c>
    </row>
    <row r="62" spans="2:7" ht="18" hidden="1">
      <c r="G62" s="124">
        <v>2</v>
      </c>
    </row>
    <row r="63" spans="2:7" ht="18" hidden="1">
      <c r="G63" s="124">
        <v>3</v>
      </c>
    </row>
    <row r="64" spans="2:7" ht="18" hidden="1">
      <c r="G64" s="124">
        <v>4</v>
      </c>
    </row>
    <row r="65" spans="7:7" ht="18" hidden="1">
      <c r="G65" s="124">
        <v>5</v>
      </c>
    </row>
    <row r="66" spans="7:7" ht="18" hidden="1">
      <c r="G66" s="92" t="s">
        <v>78</v>
      </c>
    </row>
    <row r="67" spans="7:7" ht="18" hidden="1">
      <c r="G67" s="125" t="s">
        <v>42</v>
      </c>
    </row>
    <row r="68" spans="7:7" ht="18" hidden="1">
      <c r="G68" s="125" t="s">
        <v>75</v>
      </c>
    </row>
    <row r="69" spans="7:7" ht="18" hidden="1">
      <c r="G69" s="125" t="s">
        <v>43</v>
      </c>
    </row>
    <row r="70" spans="7:7" ht="18" hidden="1">
      <c r="G70" s="125" t="s">
        <v>44</v>
      </c>
    </row>
    <row r="71" spans="7:7" ht="18" hidden="1">
      <c r="G71" s="125"/>
    </row>
    <row r="72" spans="7:7" ht="18" hidden="1">
      <c r="G72" s="92"/>
    </row>
    <row r="73" spans="7:7" ht="18" hidden="1">
      <c r="G73" s="126" t="s">
        <v>18</v>
      </c>
    </row>
    <row r="74" spans="7:7" ht="18" hidden="1">
      <c r="G74" s="126" t="s">
        <v>17</v>
      </c>
    </row>
    <row r="75" spans="7:7" ht="18" hidden="1">
      <c r="G75" s="92"/>
    </row>
    <row r="76" spans="7:7" ht="18" hidden="1">
      <c r="G76" s="124" t="s">
        <v>78</v>
      </c>
    </row>
    <row r="77" spans="7:7" ht="18" hidden="1">
      <c r="G77" s="124" t="s">
        <v>3</v>
      </c>
    </row>
    <row r="78" spans="7:7" ht="18" hidden="1">
      <c r="G78" s="124" t="s">
        <v>4</v>
      </c>
    </row>
    <row r="79" spans="7:7" ht="18" hidden="1">
      <c r="G79" s="92"/>
    </row>
    <row r="80" spans="7:7" ht="18" hidden="1">
      <c r="G80" s="92"/>
    </row>
    <row r="81" spans="4:7" ht="18" hidden="1">
      <c r="G81" s="92"/>
    </row>
    <row r="82" spans="4:7" ht="18" hidden="1">
      <c r="G82" s="92"/>
    </row>
    <row r="83" spans="4:7" hidden="1"/>
    <row r="84" spans="4:7" hidden="1"/>
    <row r="85" spans="4:7" hidden="1"/>
    <row r="86" spans="4:7" hidden="1">
      <c r="D86" s="54" t="s">
        <v>8</v>
      </c>
    </row>
    <row r="87" spans="4:7" hidden="1">
      <c r="D87" s="42" t="s">
        <v>78</v>
      </c>
    </row>
    <row r="88" spans="4:7" hidden="1">
      <c r="D88" s="54" t="s">
        <v>9</v>
      </c>
    </row>
    <row r="89" spans="4:7" hidden="1">
      <c r="D89" s="54" t="s">
        <v>19</v>
      </c>
    </row>
    <row r="90" spans="4:7" hidden="1">
      <c r="D90" s="54" t="s">
        <v>169</v>
      </c>
    </row>
    <row r="91" spans="4:7" hidden="1">
      <c r="D91" s="54" t="s">
        <v>10</v>
      </c>
    </row>
    <row r="92" spans="4:7" hidden="1">
      <c r="D92" s="54" t="s">
        <v>11</v>
      </c>
    </row>
    <row r="93" spans="4:7" hidden="1">
      <c r="D93" s="54" t="s">
        <v>12</v>
      </c>
    </row>
    <row r="94" spans="4:7" hidden="1"/>
    <row r="95" spans="4:7" hidden="1">
      <c r="D95" s="42" t="s">
        <v>168</v>
      </c>
    </row>
    <row r="96" spans="4:7" hidden="1">
      <c r="D96" s="42" t="s">
        <v>155</v>
      </c>
    </row>
    <row r="97" spans="4:4" hidden="1">
      <c r="D97" s="42" t="s">
        <v>155</v>
      </c>
    </row>
    <row r="98" spans="4:4" hidden="1">
      <c r="D98" s="42" t="s">
        <v>155</v>
      </c>
    </row>
    <row r="99" spans="4:4" hidden="1"/>
    <row r="100" spans="4:4" hidden="1"/>
    <row r="101" spans="4:4" hidden="1"/>
    <row r="102" spans="4:4" hidden="1"/>
  </sheetData>
  <sheetProtection selectLockedCells="1"/>
  <mergeCells count="7">
    <mergeCell ref="G8:H9"/>
    <mergeCell ref="G4:H4"/>
    <mergeCell ref="G15:H16"/>
    <mergeCell ref="C3:E3"/>
    <mergeCell ref="C4:E4"/>
    <mergeCell ref="G13:H14"/>
    <mergeCell ref="G12:H12"/>
  </mergeCells>
  <dataValidations count="5">
    <dataValidation type="list" allowBlank="1" showInputMessage="1" showErrorMessage="1" sqref="D20" xr:uid="{00000000-0002-0000-0200-000000000000}">
      <formula1>$G$61:$G$65</formula1>
    </dataValidation>
    <dataValidation type="list" allowBlank="1" showInputMessage="1" showErrorMessage="1" sqref="D49:D54 D19 D21 D23:D30 D45:D47 D32:D42 D8" xr:uid="{00000000-0002-0000-0200-000001000000}">
      <formula1>$G$76:$G$78</formula1>
    </dataValidation>
    <dataValidation type="list" allowBlank="1" showInputMessage="1" showErrorMessage="1" sqref="D13" xr:uid="{00000000-0002-0000-0200-000002000000}">
      <formula1>$G$66:$G$70</formula1>
    </dataValidation>
    <dataValidation type="list" allowBlank="1" sqref="D5" xr:uid="{00000000-0002-0000-0200-000003000000}">
      <formula1>$D$95:$D$98</formula1>
    </dataValidation>
    <dataValidation type="list" allowBlank="1" showInputMessage="1" showErrorMessage="1" sqref="D12" xr:uid="{00000000-0002-0000-0200-000004000000}">
      <formula1>$D$87:$D$93</formula1>
    </dataValidation>
  </dataValidations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Q257"/>
  <sheetViews>
    <sheetView topLeftCell="K1" workbookViewId="0">
      <selection activeCell="P10" sqref="P10"/>
    </sheetView>
  </sheetViews>
  <sheetFormatPr defaultColWidth="9.44140625" defaultRowHeight="13.8"/>
  <cols>
    <col min="1" max="1" width="7.44140625" style="2" customWidth="1"/>
    <col min="2" max="2" width="10.44140625" style="2" customWidth="1"/>
    <col min="3" max="3" width="8" style="2" bestFit="1" customWidth="1"/>
    <col min="4" max="4" width="8" style="2" customWidth="1"/>
    <col min="5" max="5" width="16" style="2" bestFit="1" customWidth="1"/>
    <col min="6" max="6" width="13.44140625" style="2" bestFit="1" customWidth="1"/>
    <col min="7" max="8" width="5" style="2" customWidth="1"/>
    <col min="9" max="9" width="14.44140625" style="2" customWidth="1"/>
    <col min="10" max="10" width="9" style="2" bestFit="1" customWidth="1"/>
    <col min="11" max="11" width="11" style="2" bestFit="1" customWidth="1"/>
    <col min="12" max="12" width="9" style="2" bestFit="1" customWidth="1"/>
    <col min="13" max="13" width="9" style="2" customWidth="1"/>
    <col min="14" max="14" width="11.44140625" style="2" bestFit="1" customWidth="1"/>
    <col min="15" max="15" width="11" style="2" bestFit="1" customWidth="1"/>
    <col min="16" max="16" width="12.44140625" style="2" customWidth="1"/>
    <col min="17" max="23" width="4.44140625" style="2" customWidth="1"/>
    <col min="24" max="24" width="3.44140625" style="2" customWidth="1"/>
    <col min="25" max="25" width="5" style="2" customWidth="1"/>
    <col min="26" max="31" width="4.44140625" style="2" customWidth="1"/>
    <col min="32" max="32" width="3.44140625" style="2" customWidth="1"/>
    <col min="33" max="39" width="4.44140625" style="2" customWidth="1"/>
    <col min="40" max="40" width="12" style="2" customWidth="1"/>
    <col min="41" max="41" width="10" style="2" bestFit="1" customWidth="1"/>
    <col min="42" max="42" width="11" style="2" bestFit="1" customWidth="1"/>
    <col min="43" max="43" width="6" style="2" customWidth="1"/>
    <col min="44" max="16384" width="9.44140625" style="2"/>
  </cols>
  <sheetData>
    <row r="1" spans="1:43" s="28" customFormat="1" ht="174.75" customHeight="1">
      <c r="A1" s="28" t="s">
        <v>31</v>
      </c>
      <c r="B1" s="28" t="s">
        <v>24</v>
      </c>
      <c r="C1" s="28" t="s">
        <v>25</v>
      </c>
      <c r="F1" s="28" t="s">
        <v>14</v>
      </c>
      <c r="G1" s="28" t="s">
        <v>26</v>
      </c>
      <c r="H1" s="28" t="s">
        <v>129</v>
      </c>
      <c r="I1" s="28" t="s">
        <v>15</v>
      </c>
      <c r="J1" s="28" t="s">
        <v>36</v>
      </c>
      <c r="K1" s="28" t="s">
        <v>35</v>
      </c>
      <c r="L1" s="28" t="s">
        <v>34</v>
      </c>
      <c r="M1" s="28" t="s">
        <v>122</v>
      </c>
      <c r="N1" s="28" t="s">
        <v>41</v>
      </c>
      <c r="O1" s="28" t="s">
        <v>37</v>
      </c>
      <c r="P1" s="28" t="s">
        <v>20</v>
      </c>
      <c r="Q1" s="1" t="s">
        <v>92</v>
      </c>
      <c r="R1" s="28" t="s">
        <v>124</v>
      </c>
      <c r="S1" s="28" t="s">
        <v>125</v>
      </c>
      <c r="T1" s="28" t="s">
        <v>126</v>
      </c>
      <c r="U1" s="28" t="s">
        <v>127</v>
      </c>
      <c r="V1" s="28" t="s">
        <v>86</v>
      </c>
      <c r="W1" s="1" t="s">
        <v>27</v>
      </c>
      <c r="X1" s="29" t="s">
        <v>123</v>
      </c>
      <c r="Y1" s="1" t="s">
        <v>82</v>
      </c>
      <c r="Z1" s="1" t="s">
        <v>81</v>
      </c>
      <c r="AA1" s="1" t="s">
        <v>97</v>
      </c>
      <c r="AB1" s="28" t="s">
        <v>87</v>
      </c>
      <c r="AC1" s="1" t="s">
        <v>94</v>
      </c>
      <c r="AD1" s="28" t="s">
        <v>128</v>
      </c>
      <c r="AE1" s="28" t="s">
        <v>173</v>
      </c>
      <c r="AF1" s="28" t="s">
        <v>93</v>
      </c>
      <c r="AG1" s="28" t="s">
        <v>32</v>
      </c>
      <c r="AH1" s="1" t="s">
        <v>33</v>
      </c>
      <c r="AI1" s="28" t="s">
        <v>101</v>
      </c>
      <c r="AJ1" s="1" t="s">
        <v>16</v>
      </c>
      <c r="AK1" s="1" t="s">
        <v>181</v>
      </c>
      <c r="AL1" s="28" t="s">
        <v>88</v>
      </c>
      <c r="AM1" s="1" t="s">
        <v>89</v>
      </c>
      <c r="AN1" s="1" t="s">
        <v>90</v>
      </c>
      <c r="AO1" s="1" t="s">
        <v>21</v>
      </c>
      <c r="AP1" s="1" t="s">
        <v>22</v>
      </c>
      <c r="AQ1" s="28" t="s">
        <v>13</v>
      </c>
    </row>
    <row r="2" spans="1:43" s="21" customFormat="1">
      <c r="A2" s="22">
        <f>SCHOLARSHIPS!D10</f>
        <v>0</v>
      </c>
      <c r="B2" s="21">
        <f>SCHOLARSHIPS!D9</f>
        <v>0</v>
      </c>
      <c r="C2" s="21">
        <f>SCHOLARSHIPS!D11</f>
        <v>0</v>
      </c>
      <c r="D2" s="21" t="str">
        <f>CONCATENATE(B2,", ",C2)</f>
        <v>0, 0</v>
      </c>
      <c r="E2" s="21" t="str">
        <f>IF(SCHOLARSHIPS!D19="No","Undergraduate","Graduate")</f>
        <v>Graduate</v>
      </c>
      <c r="F2" s="21" t="str">
        <f>SCHOLARSHIPS!D12</f>
        <v>Please select</v>
      </c>
      <c r="G2" s="21">
        <f>IF(SCHOLARSHIPS!D19="yes","0",SCHOLARSHIPS!D20)</f>
        <v>0</v>
      </c>
      <c r="H2" s="21">
        <v>1</v>
      </c>
      <c r="I2" s="30">
        <f>SCHOLARSHIPS!D16</f>
        <v>0</v>
      </c>
      <c r="J2" s="23">
        <f>STUDENT!F20</f>
        <v>0</v>
      </c>
      <c r="K2" s="24">
        <f>STUDENT!F40</f>
        <v>0</v>
      </c>
      <c r="L2" s="25">
        <f>STUDENT!D53+STUDENT!D57+STUDENT!D61+STUDENT!D64</f>
        <v>0</v>
      </c>
      <c r="M2" s="128">
        <f>STUDENT!D29</f>
        <v>0</v>
      </c>
      <c r="N2" s="25">
        <f>SCHOLARSHIPS!D14</f>
        <v>0</v>
      </c>
      <c r="O2" s="26" t="e">
        <f>STUDENT!F67</f>
        <v>#VALUE!</v>
      </c>
      <c r="P2" s="31" t="e">
        <f>STUDENT!F72</f>
        <v>#VALUE!</v>
      </c>
      <c r="Q2" s="32" t="str">
        <f>SCHOLARSHIPS!D23</f>
        <v>Please select</v>
      </c>
      <c r="R2" s="32" t="str">
        <f>SCHOLARSHIPS!D24</f>
        <v>Please select</v>
      </c>
      <c r="S2" s="32" t="str">
        <f>SCHOLARSHIPS!D25</f>
        <v>Please select</v>
      </c>
      <c r="T2" s="32" t="str">
        <f>SCHOLARSHIPS!D27</f>
        <v>Please select</v>
      </c>
      <c r="U2" s="32" t="str">
        <f>SCHOLARSHIPS!D26</f>
        <v>Please select</v>
      </c>
      <c r="V2" s="32" t="str">
        <f>SCHOLARSHIPS!D28</f>
        <v>Please select</v>
      </c>
      <c r="W2" s="32" t="str">
        <f>SCHOLARSHIPS!D32</f>
        <v>Please select</v>
      </c>
      <c r="X2" s="32">
        <f>SCHOLARSHIPS!D33</f>
        <v>0</v>
      </c>
      <c r="Y2" s="32" t="str">
        <f>SCHOLARSHIPS!D35</f>
        <v>Please select</v>
      </c>
      <c r="Z2" s="32">
        <f>SCHOLARSHIPS!D36</f>
        <v>0</v>
      </c>
      <c r="AA2" s="32" t="str">
        <f>SCHOLARSHIPS!D37</f>
        <v>Please select</v>
      </c>
      <c r="AB2" s="32" t="str">
        <f>SCHOLARSHIPS!D38</f>
        <v>Please select</v>
      </c>
      <c r="AC2" s="32" t="str">
        <f>SCHOLARSHIPS!D40</f>
        <v>Please select</v>
      </c>
      <c r="AD2" s="32" t="str">
        <f>SCHOLARSHIPS!D54</f>
        <v>Please select</v>
      </c>
      <c r="AE2" s="32" t="str">
        <f>SCHOLARSHIPS!D29</f>
        <v>Please select</v>
      </c>
      <c r="AF2" s="32" t="str">
        <f>SCHOLARSHIPS!D42</f>
        <v>Please select</v>
      </c>
      <c r="AG2" s="32" t="str">
        <f>SCHOLARSHIPS!D45</f>
        <v>Please select</v>
      </c>
      <c r="AH2" s="32" t="str">
        <f>SCHOLARSHIPS!D49</f>
        <v>Please select</v>
      </c>
      <c r="AI2" s="32" t="str">
        <f>SCHOLARSHIPS!D50</f>
        <v>Please select</v>
      </c>
      <c r="AJ2" s="32" t="str">
        <f>SCHOLARSHIPS!D52</f>
        <v>Please select</v>
      </c>
      <c r="AK2" s="32" t="str">
        <f>SCHOLARSHIPS!D51</f>
        <v>Please select</v>
      </c>
      <c r="AL2" s="32" t="str">
        <f>SCHOLARSHIPS!D53</f>
        <v>Please select</v>
      </c>
      <c r="AM2" s="32" t="str">
        <f>SCHOLARSHIPS!D54</f>
        <v>Please select</v>
      </c>
      <c r="AN2" s="33">
        <f>SCHOLARSHIPS!D55</f>
        <v>0</v>
      </c>
      <c r="AO2" s="27">
        <f>PARENTS!E19</f>
        <v>0</v>
      </c>
      <c r="AP2" s="27">
        <f>PARENTS!E34</f>
        <v>0</v>
      </c>
      <c r="AQ2" s="21" t="str">
        <f>PARENTS!E24</f>
        <v>Please Select</v>
      </c>
    </row>
    <row r="8" spans="1:43">
      <c r="A8" s="3"/>
      <c r="B8" s="3"/>
    </row>
    <row r="10" spans="1:43">
      <c r="A10" s="3"/>
    </row>
    <row r="11" spans="1:43">
      <c r="A11" s="4"/>
      <c r="B11" s="4"/>
    </row>
    <row r="13" spans="1:43">
      <c r="A13" s="3"/>
      <c r="B13" s="3"/>
    </row>
    <row r="14" spans="1:43">
      <c r="A14" s="5"/>
      <c r="B14" s="5"/>
    </row>
    <row r="15" spans="1:43">
      <c r="A15" s="4"/>
      <c r="B15" s="4"/>
    </row>
    <row r="17" spans="1:2">
      <c r="A17" s="3"/>
      <c r="B17" s="3"/>
    </row>
    <row r="18" spans="1:2">
      <c r="A18" s="6"/>
      <c r="B18" s="3"/>
    </row>
    <row r="20" spans="1:2">
      <c r="A20" s="3"/>
    </row>
    <row r="25" spans="1:2">
      <c r="A25" s="3"/>
    </row>
    <row r="33" spans="1:2">
      <c r="A33" s="7"/>
      <c r="B33" s="7"/>
    </row>
    <row r="35" spans="1:2">
      <c r="A35" s="3"/>
      <c r="B35" s="3"/>
    </row>
    <row r="36" spans="1:2">
      <c r="A36" s="5"/>
      <c r="B36" s="5"/>
    </row>
    <row r="37" spans="1:2">
      <c r="A37" s="8"/>
      <c r="B37" s="8"/>
    </row>
    <row r="38" spans="1:2">
      <c r="A38" s="5"/>
      <c r="B38" s="5"/>
    </row>
    <row r="39" spans="1:2">
      <c r="A39" s="5"/>
      <c r="B39" s="5"/>
    </row>
    <row r="40" spans="1:2">
      <c r="A40" s="9"/>
      <c r="B40" s="9"/>
    </row>
    <row r="41" spans="1:2">
      <c r="A41" s="4"/>
      <c r="B41" s="10"/>
    </row>
    <row r="42" spans="1:2">
      <c r="A42" s="11"/>
      <c r="B42" s="5"/>
    </row>
    <row r="43" spans="1:2">
      <c r="A43" s="12"/>
    </row>
    <row r="44" spans="1:2">
      <c r="A44" s="12"/>
    </row>
    <row r="45" spans="1:2">
      <c r="A45" s="13"/>
      <c r="B45" s="13"/>
    </row>
    <row r="46" spans="1:2">
      <c r="A46" s="5"/>
      <c r="B46" s="5"/>
    </row>
    <row r="47" spans="1:2">
      <c r="A47" s="14"/>
      <c r="B47" s="14"/>
    </row>
    <row r="48" spans="1:2">
      <c r="A48" s="5"/>
      <c r="B48" s="5"/>
    </row>
    <row r="49" spans="1:2">
      <c r="A49" s="5"/>
      <c r="B49" s="5"/>
    </row>
    <row r="50" spans="1:2">
      <c r="A50" s="5"/>
      <c r="B50" s="5"/>
    </row>
    <row r="51" spans="1:2">
      <c r="A51" s="5"/>
      <c r="B51" s="5"/>
    </row>
    <row r="52" spans="1:2">
      <c r="A52" s="5"/>
      <c r="B52" s="5"/>
    </row>
    <row r="53" spans="1:2">
      <c r="A53" s="10"/>
      <c r="B53" s="5"/>
    </row>
    <row r="54" spans="1:2">
      <c r="A54" s="15"/>
      <c r="B54" s="15"/>
    </row>
    <row r="55" spans="1:2">
      <c r="A55" s="16"/>
      <c r="B55" s="16"/>
    </row>
    <row r="56" spans="1:2">
      <c r="A56" s="15"/>
      <c r="B56" s="15"/>
    </row>
    <row r="57" spans="1:2">
      <c r="A57" s="17"/>
      <c r="B57" s="17"/>
    </row>
    <row r="58" spans="1:2">
      <c r="A58" s="5"/>
      <c r="B58" s="5"/>
    </row>
    <row r="59" spans="1:2">
      <c r="A59" s="5"/>
      <c r="B59" s="5"/>
    </row>
    <row r="60" spans="1:2">
      <c r="A60" s="5"/>
      <c r="B60" s="5"/>
    </row>
    <row r="61" spans="1:2">
      <c r="A61" s="5"/>
      <c r="B61" s="5"/>
    </row>
    <row r="62" spans="1:2">
      <c r="A62" s="5"/>
      <c r="B62" s="5"/>
    </row>
    <row r="63" spans="1:2">
      <c r="A63" s="5"/>
      <c r="B63" s="5"/>
    </row>
    <row r="64" spans="1:2">
      <c r="A64" s="5"/>
      <c r="B64" s="5"/>
    </row>
    <row r="65" spans="1:2">
      <c r="A65" s="5"/>
      <c r="B65" s="5"/>
    </row>
    <row r="66" spans="1:2">
      <c r="A66" s="18"/>
      <c r="B66" s="18"/>
    </row>
    <row r="67" spans="1:2">
      <c r="A67" s="18"/>
      <c r="B67" s="18"/>
    </row>
    <row r="68" spans="1:2">
      <c r="A68" s="18"/>
      <c r="B68" s="18"/>
    </row>
    <row r="69" spans="1:2">
      <c r="A69" s="16"/>
      <c r="B69" s="16"/>
    </row>
    <row r="71" spans="1:2">
      <c r="A71" s="14"/>
      <c r="B71" s="19"/>
    </row>
    <row r="72" spans="1:2">
      <c r="A72" s="10"/>
      <c r="B72" s="5"/>
    </row>
    <row r="73" spans="1:2">
      <c r="A73" s="10"/>
      <c r="B73" s="5"/>
    </row>
    <row r="74" spans="1:2">
      <c r="A74" s="10"/>
      <c r="B74" s="5"/>
    </row>
    <row r="75" spans="1:2">
      <c r="A75" s="5"/>
      <c r="B75" s="5"/>
    </row>
    <row r="76" spans="1:2">
      <c r="B76" s="5"/>
    </row>
    <row r="77" spans="1:2">
      <c r="A77" s="11"/>
      <c r="B77" s="5"/>
    </row>
    <row r="79" spans="1:2">
      <c r="A79" s="20"/>
      <c r="B79" s="20"/>
    </row>
    <row r="81" spans="1:2">
      <c r="A81" s="20"/>
      <c r="B81" s="20"/>
    </row>
    <row r="82" spans="1:2">
      <c r="A82" s="7"/>
      <c r="B82" s="7"/>
    </row>
    <row r="83" spans="1:2">
      <c r="A83" s="5"/>
      <c r="B83" s="5"/>
    </row>
    <row r="84" spans="1:2">
      <c r="A84" s="10"/>
      <c r="B84" s="5"/>
    </row>
    <row r="85" spans="1:2">
      <c r="A85" s="10"/>
      <c r="B85" s="5"/>
    </row>
    <row r="86" spans="1:2">
      <c r="A86" s="14"/>
      <c r="B86" s="5"/>
    </row>
    <row r="87" spans="1:2">
      <c r="A87" s="5"/>
      <c r="B87" s="5"/>
    </row>
    <row r="88" spans="1:2">
      <c r="A88" s="5"/>
      <c r="B88" s="5"/>
    </row>
    <row r="89" spans="1:2">
      <c r="A89" s="10"/>
      <c r="B89" s="5"/>
    </row>
    <row r="90" spans="1:2">
      <c r="A90" s="14"/>
      <c r="B90" s="5"/>
    </row>
    <row r="91" spans="1:2">
      <c r="A91" s="5"/>
      <c r="B91" s="5"/>
    </row>
    <row r="92" spans="1:2">
      <c r="A92" s="5"/>
      <c r="B92" s="5"/>
    </row>
    <row r="93" spans="1:2">
      <c r="A93" s="10"/>
      <c r="B93" s="5"/>
    </row>
    <row r="94" spans="1:2">
      <c r="A94" s="14"/>
      <c r="B94" s="5"/>
    </row>
    <row r="95" spans="1:2">
      <c r="A95" s="5"/>
      <c r="B95" s="5"/>
    </row>
    <row r="96" spans="1:2">
      <c r="A96" s="5"/>
      <c r="B96" s="5"/>
    </row>
    <row r="97" spans="1:2">
      <c r="A97" s="10"/>
      <c r="B97" s="5"/>
    </row>
    <row r="98" spans="1:2">
      <c r="A98" s="14"/>
      <c r="B98" s="14"/>
    </row>
    <row r="99" spans="1:2">
      <c r="A99" s="5"/>
      <c r="B99" s="5"/>
    </row>
    <row r="100" spans="1:2">
      <c r="A100" s="5"/>
      <c r="B100" s="5"/>
    </row>
    <row r="101" spans="1:2">
      <c r="A101" s="5"/>
      <c r="B101" s="5"/>
    </row>
    <row r="102" spans="1:2">
      <c r="A102" s="10"/>
      <c r="B102" s="5"/>
    </row>
    <row r="103" spans="1:2">
      <c r="A103" s="5"/>
      <c r="B103" s="5"/>
    </row>
    <row r="105" spans="1:2">
      <c r="A105" s="5"/>
      <c r="B105" s="5"/>
    </row>
    <row r="108" spans="1:2">
      <c r="A108" s="3"/>
      <c r="B108" s="3"/>
    </row>
    <row r="110" spans="1:2">
      <c r="A110" s="4"/>
      <c r="B110" s="4"/>
    </row>
    <row r="113" spans="1:2">
      <c r="A113" s="3"/>
      <c r="B113" s="3"/>
    </row>
    <row r="114" spans="1:2">
      <c r="B114" s="3"/>
    </row>
    <row r="115" spans="1:2" ht="13.5" customHeight="1">
      <c r="B115" s="3"/>
    </row>
    <row r="116" spans="1:2">
      <c r="B116" s="3"/>
    </row>
    <row r="117" spans="1:2" ht="12.75" customHeight="1">
      <c r="B117" s="3"/>
    </row>
    <row r="118" spans="1:2">
      <c r="B118" s="3"/>
    </row>
    <row r="247" spans="1:2">
      <c r="A247" s="2" t="s">
        <v>0</v>
      </c>
      <c r="B247" s="2" t="s">
        <v>1</v>
      </c>
    </row>
    <row r="248" spans="1:2">
      <c r="A248" s="2">
        <v>1</v>
      </c>
      <c r="B248" s="2">
        <v>1</v>
      </c>
    </row>
    <row r="249" spans="1:2">
      <c r="A249" s="2">
        <v>2</v>
      </c>
      <c r="B249" s="2">
        <v>2</v>
      </c>
    </row>
    <row r="250" spans="1:2">
      <c r="A250" s="2">
        <v>3</v>
      </c>
      <c r="B250" s="2">
        <v>3</v>
      </c>
    </row>
    <row r="251" spans="1:2">
      <c r="A251" s="2">
        <v>4</v>
      </c>
      <c r="B251" s="2">
        <v>4</v>
      </c>
    </row>
    <row r="252" spans="1:2">
      <c r="A252" s="2">
        <v>5</v>
      </c>
      <c r="B252" s="2">
        <v>5</v>
      </c>
    </row>
    <row r="253" spans="1:2">
      <c r="B253" s="2">
        <v>6</v>
      </c>
    </row>
    <row r="254" spans="1:2">
      <c r="B254" s="2">
        <v>7</v>
      </c>
    </row>
    <row r="255" spans="1:2">
      <c r="B255" s="2">
        <v>8</v>
      </c>
    </row>
    <row r="256" spans="1:2">
      <c r="B256" s="2">
        <v>9</v>
      </c>
    </row>
    <row r="257" spans="2:2">
      <c r="B257" s="2" t="s">
        <v>2</v>
      </c>
    </row>
  </sheetData>
  <sheetProtection selectLockedCells="1" selectUnlockedCells="1"/>
  <conditionalFormatting sqref="P2">
    <cfRule type="cellIs" dxfId="2" priority="4" stopIfTrue="1" operator="lessThan">
      <formula>0</formula>
    </cfRule>
    <cfRule type="cellIs" dxfId="1" priority="5" stopIfTrue="1" operator="greaterThan">
      <formula>0</formula>
    </cfRule>
    <cfRule type="cellIs" dxfId="0" priority="6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P260"/>
  <sheetViews>
    <sheetView topLeftCell="B1" zoomScale="84" zoomScaleNormal="84" workbookViewId="0">
      <selection activeCell="D6" sqref="D6"/>
    </sheetView>
  </sheetViews>
  <sheetFormatPr defaultColWidth="12" defaultRowHeight="14.4"/>
  <cols>
    <col min="1" max="1" width="4.44140625" style="42" customWidth="1"/>
    <col min="2" max="2" width="5" style="42" customWidth="1"/>
    <col min="3" max="3" width="105.44140625" style="42" customWidth="1"/>
    <col min="4" max="4" width="39" style="55" customWidth="1"/>
    <col min="5" max="5" width="29" style="42" customWidth="1"/>
    <col min="6" max="6" width="26" style="42" customWidth="1"/>
    <col min="7" max="7" width="3.109375" style="42" customWidth="1"/>
    <col min="8" max="8" width="13" style="42" customWidth="1"/>
    <col min="9" max="9" width="12" style="42"/>
    <col min="10" max="10" width="15" style="42" customWidth="1"/>
    <col min="11" max="11" width="13.44140625" style="42" customWidth="1"/>
    <col min="12" max="16384" width="12" style="42"/>
  </cols>
  <sheetData>
    <row r="1" spans="2:10" ht="15" thickBot="1"/>
    <row r="2" spans="2:10" ht="39.75" customHeight="1" thickBot="1">
      <c r="B2" s="203"/>
      <c r="C2" s="271" t="s">
        <v>51</v>
      </c>
      <c r="D2" s="271"/>
      <c r="E2" s="271"/>
      <c r="F2" s="271"/>
      <c r="G2" s="204"/>
    </row>
    <row r="3" spans="2:10" ht="35.1" customHeight="1" thickBot="1">
      <c r="B3" s="43"/>
      <c r="C3" s="276" t="s">
        <v>167</v>
      </c>
      <c r="D3" s="277"/>
      <c r="E3" s="277"/>
      <c r="F3" s="277"/>
      <c r="G3" s="49"/>
      <c r="I3" s="267" t="s">
        <v>236</v>
      </c>
      <c r="J3" s="268"/>
    </row>
    <row r="4" spans="2:10" ht="62.25" customHeight="1" thickBot="1">
      <c r="B4" s="43"/>
      <c r="C4" s="272" t="s">
        <v>47</v>
      </c>
      <c r="D4" s="273"/>
      <c r="E4" s="273"/>
      <c r="F4" s="274"/>
      <c r="G4" s="49"/>
      <c r="I4" s="269"/>
      <c r="J4" s="270"/>
    </row>
    <row r="5" spans="2:10" ht="20.25" customHeight="1" thickBot="1">
      <c r="B5" s="43"/>
      <c r="C5" s="56"/>
      <c r="D5" s="48"/>
      <c r="E5" s="46"/>
      <c r="F5" s="46"/>
      <c r="G5" s="47"/>
      <c r="H5" s="46"/>
      <c r="I5" s="166"/>
      <c r="J5" s="166"/>
    </row>
    <row r="6" spans="2:10" ht="20.25" customHeight="1">
      <c r="B6" s="43"/>
      <c r="C6" s="46" t="s">
        <v>237</v>
      </c>
      <c r="D6" s="127" t="s">
        <v>78</v>
      </c>
      <c r="E6" s="283"/>
      <c r="F6" s="284"/>
      <c r="G6" s="47"/>
      <c r="H6" s="46"/>
      <c r="I6" s="296" t="s">
        <v>178</v>
      </c>
      <c r="J6" s="297"/>
    </row>
    <row r="7" spans="2:10" ht="20.25" customHeight="1">
      <c r="B7" s="43"/>
      <c r="C7" s="58" t="str">
        <f>IF(D6="No","Do you intend on gaining employment in Semester 2 2024?","")</f>
        <v/>
      </c>
      <c r="D7" s="127" t="s">
        <v>78</v>
      </c>
      <c r="E7" s="285"/>
      <c r="F7" s="286"/>
      <c r="G7" s="47"/>
      <c r="H7" s="46"/>
      <c r="I7" s="298"/>
      <c r="J7" s="299"/>
    </row>
    <row r="8" spans="2:10" ht="45" customHeight="1" thickBot="1">
      <c r="B8" s="43"/>
      <c r="C8" s="59" t="str">
        <f>IF(D7="No","Please give details to explain why"," ")</f>
        <v xml:space="preserve"> </v>
      </c>
      <c r="D8" s="278"/>
      <c r="E8" s="279"/>
      <c r="F8" s="280"/>
      <c r="G8" s="47"/>
      <c r="H8" s="46"/>
      <c r="I8" s="300"/>
      <c r="J8" s="301"/>
    </row>
    <row r="9" spans="2:10" ht="20.25" customHeight="1" thickBot="1">
      <c r="B9" s="43"/>
      <c r="C9" s="315" t="str">
        <f>IF(OR(D7="Yes",D6="Yes"),"Please fill out in the table the amounts you expect to receive from this employment", "")</f>
        <v/>
      </c>
      <c r="D9" s="315"/>
      <c r="E9" s="60"/>
      <c r="F9" s="60"/>
      <c r="G9" s="47"/>
      <c r="H9" s="46"/>
      <c r="J9" s="55"/>
    </row>
    <row r="10" spans="2:10" ht="21" customHeight="1" thickBot="1">
      <c r="B10" s="43"/>
      <c r="C10" s="182" t="str">
        <f>IF(OR(D7="Yes",D6="Yes"),"FOR EXAMPLE"," ")</f>
        <v xml:space="preserve"> </v>
      </c>
      <c r="D10" s="45"/>
      <c r="E10" s="46"/>
      <c r="F10" s="46"/>
      <c r="G10" s="47"/>
      <c r="H10" s="46"/>
      <c r="I10" s="265" t="s">
        <v>166</v>
      </c>
      <c r="J10" s="266"/>
    </row>
    <row r="11" spans="2:10" ht="21" customHeight="1">
      <c r="B11" s="43"/>
      <c r="C11" s="182" t="str">
        <f>IF(OR(D7="Yes",D6="Yes"),"During Semester you work 3hrs a week at rate of $21 p/hr"," ")</f>
        <v xml:space="preserve"> </v>
      </c>
      <c r="D11" s="183" t="str">
        <f>IF(OR(D7="Yes",D6="Yes"),"$63"," ")</f>
        <v xml:space="preserve"> </v>
      </c>
      <c r="E11" s="174" t="str">
        <f>IF(D6="Yes","x 16    =", " ")</f>
        <v xml:space="preserve"> </v>
      </c>
      <c r="F11" s="230" t="str">
        <f>IF(OR(D7="YES",D6="YES"),"$1,008"," ")</f>
        <v xml:space="preserve"> </v>
      </c>
      <c r="G11" s="47"/>
      <c r="H11" s="46"/>
      <c r="I11" s="316" t="s">
        <v>158</v>
      </c>
      <c r="J11" s="317"/>
    </row>
    <row r="12" spans="2:10" ht="21" customHeight="1">
      <c r="B12" s="43"/>
      <c r="C12" s="182" t="str">
        <f>IF(OR(D7="Yes",D6="Yes"),"In the mid-year break you work part time (20hrs a week) at a rate of $21 p/hr"," ")</f>
        <v xml:space="preserve"> </v>
      </c>
      <c r="D12" s="183" t="str">
        <f>IF(OR(D7="Yes",D6="Yes"),"$420"," ")</f>
        <v xml:space="preserve"> </v>
      </c>
      <c r="E12" s="174" t="str">
        <f>IF(D6="Yes","x 4      ="," ")</f>
        <v xml:space="preserve"> </v>
      </c>
      <c r="F12" s="229" t="str">
        <f>IF(OR(D7="Yes",D6="Yes"),"$1,680"," ")</f>
        <v xml:space="preserve"> </v>
      </c>
      <c r="G12" s="47"/>
      <c r="H12" s="46"/>
      <c r="I12" s="318"/>
      <c r="J12" s="319"/>
    </row>
    <row r="13" spans="2:10" ht="20.25" customHeight="1">
      <c r="B13" s="43"/>
      <c r="C13" s="61"/>
      <c r="D13" s="63"/>
      <c r="E13" s="62"/>
      <c r="F13" s="64"/>
      <c r="G13" s="47"/>
      <c r="H13" s="46"/>
      <c r="I13" s="325" t="s">
        <v>186</v>
      </c>
      <c r="J13" s="325"/>
    </row>
    <row r="14" spans="2:10" ht="20.25" customHeight="1">
      <c r="B14" s="43"/>
      <c r="C14" s="315" t="str">
        <f>IF(OR(D7="Yes",D6="Yes"),"Please do your calculations and enter your approximate weekly earnings only below"," ")</f>
        <v xml:space="preserve"> </v>
      </c>
      <c r="D14" s="315"/>
      <c r="E14" s="62"/>
      <c r="F14" s="64"/>
      <c r="G14" s="47"/>
      <c r="H14" s="46"/>
      <c r="I14" s="325"/>
      <c r="J14" s="325"/>
    </row>
    <row r="15" spans="2:10" ht="20.25" customHeight="1">
      <c r="B15" s="43"/>
      <c r="C15" s="231"/>
      <c r="D15" s="231"/>
      <c r="E15" s="62"/>
      <c r="F15" s="64"/>
      <c r="G15" s="47"/>
      <c r="H15" s="46"/>
      <c r="I15" s="325"/>
      <c r="J15" s="325"/>
    </row>
    <row r="16" spans="2:10" ht="21.9" hidden="1" customHeight="1">
      <c r="B16" s="43"/>
      <c r="C16" s="60" t="str">
        <f>IF(OR(D7="Yes",D6="Yes"),"Semester 1 = approximately 16 weeks"," ")</f>
        <v xml:space="preserve"> </v>
      </c>
      <c r="D16" s="187"/>
      <c r="E16" s="56" t="str">
        <f>IF(OR(D7="Yes",D6="Yes"),"x 16"," ")</f>
        <v xml:space="preserve"> </v>
      </c>
      <c r="F16" s="188">
        <f>D16*16</f>
        <v>0</v>
      </c>
      <c r="G16" s="47"/>
      <c r="H16" s="46"/>
      <c r="I16" s="302" t="s">
        <v>165</v>
      </c>
      <c r="J16" s="302"/>
    </row>
    <row r="17" spans="2:10" ht="24.75" customHeight="1">
      <c r="B17" s="43"/>
      <c r="C17" s="60" t="str">
        <f>IF(OR(D7="Yes",D6="Yes"),"Mid-Year Break  = approximately 4 weeks"," ")</f>
        <v xml:space="preserve"> </v>
      </c>
      <c r="D17" s="187"/>
      <c r="E17" s="56" t="str">
        <f>IF(OR(D7="Yes",D6="Yes"),"x 4    ="," ")</f>
        <v xml:space="preserve"> </v>
      </c>
      <c r="F17" s="188">
        <f>D17*4</f>
        <v>0</v>
      </c>
      <c r="G17" s="47"/>
      <c r="H17" s="46"/>
    </row>
    <row r="18" spans="2:10" ht="24.75" customHeight="1">
      <c r="B18" s="43"/>
      <c r="C18" s="60" t="str">
        <f>IF(OR(D7="Yes",D6="Yes"),"Semester 2 = approximately 16 weeks"," ")</f>
        <v xml:space="preserve"> </v>
      </c>
      <c r="D18" s="187"/>
      <c r="E18" s="56" t="str">
        <f>IF(OR(D7="Yes",D6="Yes"),"x 16  ="," ")</f>
        <v xml:space="preserve"> </v>
      </c>
      <c r="F18" s="188">
        <f>D18*16</f>
        <v>0</v>
      </c>
      <c r="G18" s="47"/>
      <c r="H18" s="46"/>
    </row>
    <row r="19" spans="2:10" ht="16.5" customHeight="1">
      <c r="B19" s="43"/>
      <c r="C19" s="282" t="str">
        <f>IF(D6="No","All students are expected to work if applying for financial assistance"," ")</f>
        <v xml:space="preserve"> </v>
      </c>
      <c r="D19" s="282"/>
      <c r="E19" s="282"/>
      <c r="F19" s="282"/>
      <c r="G19" s="47"/>
      <c r="H19" s="46"/>
    </row>
    <row r="20" spans="2:10" ht="21.75" customHeight="1">
      <c r="B20" s="43"/>
      <c r="C20" s="320" t="s">
        <v>38</v>
      </c>
      <c r="D20" s="320"/>
      <c r="E20" s="321"/>
      <c r="F20" s="186">
        <f>SUM(F16:F18)</f>
        <v>0</v>
      </c>
      <c r="G20" s="47"/>
      <c r="H20" s="46"/>
      <c r="I20" s="92"/>
      <c r="J20" s="92"/>
    </row>
    <row r="21" spans="2:10" ht="19.5" customHeight="1">
      <c r="B21" s="43"/>
      <c r="C21" s="46"/>
      <c r="D21" s="281"/>
      <c r="E21" s="281"/>
      <c r="F21" s="281"/>
      <c r="G21" s="47"/>
      <c r="H21" s="46"/>
    </row>
    <row r="22" spans="2:10" ht="35.1" customHeight="1">
      <c r="B22" s="43"/>
      <c r="C22" s="70" t="s">
        <v>199</v>
      </c>
      <c r="D22" s="187"/>
      <c r="E22" s="66" t="s">
        <v>185</v>
      </c>
      <c r="F22" s="186">
        <f>D22*20</f>
        <v>0</v>
      </c>
      <c r="G22" s="47"/>
    </row>
    <row r="23" spans="2:10" ht="29.1" customHeight="1">
      <c r="B23" s="43"/>
      <c r="C23" s="287" t="s">
        <v>187</v>
      </c>
      <c r="D23" s="287"/>
      <c r="E23" s="287"/>
      <c r="F23" s="287"/>
      <c r="G23" s="47"/>
    </row>
    <row r="24" spans="2:10" ht="19.5" customHeight="1">
      <c r="B24" s="43"/>
      <c r="D24" s="67"/>
      <c r="G24" s="130"/>
      <c r="H24" s="185"/>
    </row>
    <row r="25" spans="2:10" s="92" customFormat="1" ht="33" customHeight="1">
      <c r="B25" s="175"/>
      <c r="C25" s="235" t="s">
        <v>198</v>
      </c>
      <c r="G25" s="176"/>
      <c r="H25" s="177"/>
      <c r="I25" s="42"/>
      <c r="J25" s="42"/>
    </row>
    <row r="26" spans="2:10" s="92" customFormat="1" ht="90" customHeight="1">
      <c r="B26" s="175"/>
      <c r="C26" s="234"/>
      <c r="G26" s="176"/>
      <c r="H26" s="233"/>
      <c r="I26" s="42"/>
      <c r="J26" s="42"/>
    </row>
    <row r="27" spans="2:10" s="92" customFormat="1" ht="15.9" customHeight="1">
      <c r="B27" s="175"/>
      <c r="C27" s="232"/>
      <c r="G27" s="176"/>
      <c r="H27" s="233"/>
      <c r="I27" s="42"/>
      <c r="J27" s="42"/>
    </row>
    <row r="28" spans="2:10" ht="19.5" customHeight="1">
      <c r="B28" s="43"/>
      <c r="C28" s="60"/>
      <c r="D28" s="67"/>
      <c r="E28" s="66"/>
      <c r="F28" s="69"/>
      <c r="G28" s="47"/>
      <c r="H28" s="46"/>
      <c r="J28" s="46"/>
    </row>
    <row r="29" spans="2:10" ht="31.5" customHeight="1">
      <c r="B29" s="43"/>
      <c r="C29" s="60" t="s">
        <v>191</v>
      </c>
      <c r="D29" s="187"/>
      <c r="E29" s="324"/>
      <c r="F29" s="290"/>
      <c r="G29" s="47"/>
      <c r="H29" s="46"/>
    </row>
    <row r="30" spans="2:10" ht="19.5" customHeight="1">
      <c r="B30" s="43"/>
      <c r="C30" s="70"/>
      <c r="D30" s="45"/>
      <c r="E30" s="56"/>
      <c r="F30" s="71"/>
      <c r="G30" s="47"/>
      <c r="H30" s="46"/>
    </row>
    <row r="31" spans="2:10" s="215" customFormat="1" ht="29.25" customHeight="1">
      <c r="B31" s="213"/>
      <c r="C31" s="212" t="s">
        <v>161</v>
      </c>
      <c r="D31" s="212"/>
      <c r="E31" s="56"/>
      <c r="F31" s="71"/>
      <c r="G31" s="214"/>
      <c r="H31" s="56"/>
      <c r="I31" s="42"/>
      <c r="J31" s="42"/>
    </row>
    <row r="32" spans="2:10" ht="23.25" customHeight="1">
      <c r="B32" s="43"/>
      <c r="C32" s="219" t="s">
        <v>160</v>
      </c>
      <c r="D32" s="219" t="s">
        <v>159</v>
      </c>
      <c r="F32" s="217"/>
      <c r="G32" s="47"/>
      <c r="H32" s="46"/>
      <c r="J32" s="46"/>
    </row>
    <row r="33" spans="2:8" ht="24" customHeight="1">
      <c r="B33" s="43"/>
      <c r="C33" s="184"/>
      <c r="D33" s="187"/>
      <c r="E33" s="322" t="str">
        <f>IF(D22="Yes","If you receive Centrelink please enter the start up scholarship of $2,000"," ")</f>
        <v xml:space="preserve"> </v>
      </c>
      <c r="F33" s="322"/>
      <c r="G33" s="47"/>
      <c r="H33" s="46"/>
    </row>
    <row r="34" spans="2:8" ht="24" customHeight="1">
      <c r="B34" s="43"/>
      <c r="C34" s="184"/>
      <c r="D34" s="187"/>
      <c r="E34" s="322"/>
      <c r="F34" s="322"/>
      <c r="G34" s="47"/>
      <c r="H34" s="46"/>
    </row>
    <row r="35" spans="2:8" ht="24" customHeight="1">
      <c r="B35" s="43"/>
      <c r="C35" s="184"/>
      <c r="D35" s="187"/>
      <c r="E35" s="218"/>
      <c r="F35" s="218"/>
      <c r="G35" s="47"/>
      <c r="H35" s="46"/>
    </row>
    <row r="36" spans="2:8" ht="23.25" hidden="1" customHeight="1">
      <c r="B36" s="43"/>
      <c r="C36" s="323" t="s">
        <v>174</v>
      </c>
      <c r="D36" s="323"/>
      <c r="F36" s="217"/>
      <c r="G36" s="47"/>
      <c r="H36" s="46"/>
    </row>
    <row r="37" spans="2:8" ht="24" hidden="1" customHeight="1">
      <c r="B37" s="43"/>
      <c r="C37" s="184"/>
      <c r="D37" s="187"/>
      <c r="E37" s="46"/>
      <c r="F37" s="68"/>
      <c r="G37" s="47"/>
      <c r="H37" s="46"/>
    </row>
    <row r="38" spans="2:8" ht="24" hidden="1" customHeight="1">
      <c r="B38" s="43"/>
      <c r="C38" s="184"/>
      <c r="D38" s="187"/>
      <c r="E38" s="46"/>
      <c r="F38" s="68"/>
      <c r="G38" s="47"/>
      <c r="H38" s="46"/>
    </row>
    <row r="39" spans="2:8" ht="10.5" customHeight="1">
      <c r="B39" s="43"/>
      <c r="C39" s="281"/>
      <c r="D39" s="281"/>
      <c r="E39" s="46"/>
      <c r="F39" s="68"/>
      <c r="G39" s="47"/>
      <c r="H39" s="46"/>
    </row>
    <row r="40" spans="2:8" ht="20.25" customHeight="1">
      <c r="B40" s="43"/>
      <c r="C40" s="311" t="s">
        <v>98</v>
      </c>
      <c r="D40" s="311"/>
      <c r="E40" s="312"/>
      <c r="F40" s="186">
        <f>F20+F22+D29+D33+D34+D35</f>
        <v>0</v>
      </c>
      <c r="G40" s="47"/>
      <c r="H40" s="46"/>
    </row>
    <row r="41" spans="2:8" ht="19.5" customHeight="1" thickBot="1">
      <c r="B41" s="43"/>
      <c r="C41" s="56"/>
      <c r="D41" s="45"/>
      <c r="E41" s="65"/>
      <c r="F41" s="68"/>
      <c r="G41" s="47"/>
      <c r="H41" s="46"/>
    </row>
    <row r="42" spans="2:8" ht="33.75" customHeight="1" thickBot="1">
      <c r="B42" s="43"/>
      <c r="C42" s="272" t="s">
        <v>48</v>
      </c>
      <c r="D42" s="273"/>
      <c r="E42" s="273"/>
      <c r="F42" s="274"/>
      <c r="G42" s="47"/>
      <c r="H42" s="46"/>
    </row>
    <row r="43" spans="2:8" ht="9.75" customHeight="1">
      <c r="B43" s="43"/>
      <c r="C43" s="193"/>
      <c r="D43" s="193"/>
      <c r="E43" s="193"/>
      <c r="F43" s="193"/>
      <c r="G43" s="47"/>
      <c r="H43" s="46"/>
    </row>
    <row r="44" spans="2:8" ht="51" customHeight="1">
      <c r="B44" s="43"/>
      <c r="C44" s="305" t="s">
        <v>177</v>
      </c>
      <c r="D44" s="305"/>
      <c r="E44" s="305"/>
      <c r="F44" s="305"/>
      <c r="G44" s="47"/>
      <c r="H44" s="46"/>
    </row>
    <row r="45" spans="2:8" ht="24.75" customHeight="1">
      <c r="B45" s="43"/>
      <c r="C45" s="192" t="s">
        <v>49</v>
      </c>
      <c r="D45" s="42"/>
      <c r="E45" s="46"/>
      <c r="F45" s="186">
        <v>3000</v>
      </c>
      <c r="G45" s="47"/>
      <c r="H45" s="46"/>
    </row>
    <row r="46" spans="2:8" ht="9.75" customHeight="1">
      <c r="B46" s="43"/>
      <c r="C46" s="70"/>
      <c r="D46" s="42"/>
      <c r="E46" s="46"/>
      <c r="F46" s="71"/>
      <c r="G46" s="47"/>
      <c r="H46" s="46"/>
    </row>
    <row r="47" spans="2:8" ht="20.25" customHeight="1">
      <c r="B47" s="43"/>
      <c r="C47" s="189" t="s">
        <v>66</v>
      </c>
      <c r="D47" s="45"/>
      <c r="E47" s="65"/>
      <c r="F47" s="71"/>
      <c r="G47" s="47"/>
      <c r="H47" s="46"/>
    </row>
    <row r="48" spans="2:8" ht="22.5" customHeight="1">
      <c r="B48" s="43"/>
      <c r="C48" s="194" t="s">
        <v>208</v>
      </c>
      <c r="D48" s="290" t="s">
        <v>109</v>
      </c>
      <c r="E48" s="290"/>
      <c r="F48" s="129" t="str">
        <f>VLOOKUP(C48,C81:D86,2,FALSE)</f>
        <v>Annual Fee</v>
      </c>
      <c r="G48" s="47"/>
      <c r="H48" s="46"/>
    </row>
    <row r="49" spans="2:8" ht="20.25" customHeight="1">
      <c r="B49" s="43"/>
      <c r="C49" s="56"/>
      <c r="D49" s="290"/>
      <c r="E49" s="290"/>
      <c r="F49" s="72"/>
      <c r="G49" s="47"/>
      <c r="H49" s="46"/>
    </row>
    <row r="50" spans="2:8" ht="52.5" customHeight="1">
      <c r="B50" s="43"/>
      <c r="C50" s="73"/>
      <c r="D50" s="73"/>
      <c r="E50" s="290" t="s">
        <v>206</v>
      </c>
      <c r="F50" s="290"/>
      <c r="G50" s="47"/>
      <c r="H50" s="46"/>
    </row>
    <row r="51" spans="2:8" ht="22.5" customHeight="1">
      <c r="B51" s="43"/>
      <c r="C51" s="60" t="s">
        <v>242</v>
      </c>
      <c r="D51" s="127" t="s">
        <v>78</v>
      </c>
      <c r="E51" s="46"/>
      <c r="G51" s="206"/>
      <c r="H51" s="46"/>
    </row>
    <row r="52" spans="2:8" ht="22.5" customHeight="1">
      <c r="B52" s="43"/>
      <c r="C52" s="60" t="s">
        <v>68</v>
      </c>
      <c r="D52" s="127" t="s">
        <v>78</v>
      </c>
      <c r="E52" s="46"/>
      <c r="F52" s="205"/>
      <c r="G52" s="206"/>
      <c r="H52" s="46"/>
    </row>
    <row r="53" spans="2:8" ht="22.5" customHeight="1">
      <c r="B53" s="43"/>
      <c r="C53" s="60" t="str">
        <f>IF(OR(D52="Yes",D51="Yes"),"What do you expect the total cost of travel to be?"," ")</f>
        <v xml:space="preserve"> </v>
      </c>
      <c r="D53" s="187"/>
      <c r="E53" s="46"/>
      <c r="F53" s="45"/>
      <c r="G53" s="47"/>
      <c r="H53" s="46"/>
    </row>
    <row r="54" spans="2:8" ht="20.25" hidden="1" customHeight="1">
      <c r="B54" s="43"/>
      <c r="C54" s="74"/>
      <c r="D54" s="172"/>
      <c r="E54" s="46"/>
      <c r="F54" s="45"/>
      <c r="G54" s="47"/>
      <c r="H54" s="46"/>
    </row>
    <row r="55" spans="2:8" ht="20.25" hidden="1" customHeight="1">
      <c r="B55" s="43"/>
      <c r="C55" s="70" t="s">
        <v>69</v>
      </c>
      <c r="D55" s="45"/>
      <c r="E55" s="46"/>
      <c r="F55" s="60"/>
      <c r="G55" s="47"/>
      <c r="H55" s="46"/>
    </row>
    <row r="56" spans="2:8" ht="20.25" hidden="1" customHeight="1">
      <c r="B56" s="43"/>
      <c r="C56" s="60" t="s">
        <v>67</v>
      </c>
      <c r="D56" s="57"/>
      <c r="E56" s="288" t="s">
        <v>111</v>
      </c>
      <c r="F56" s="289"/>
      <c r="G56" s="47"/>
      <c r="H56" s="46"/>
    </row>
    <row r="57" spans="2:8" ht="20.25" hidden="1" customHeight="1">
      <c r="B57" s="43"/>
      <c r="C57" s="60" t="str">
        <f>IF(D56="Yes","What do you expect will be the yearly running costs of the vehicle?"," ")</f>
        <v xml:space="preserve"> </v>
      </c>
      <c r="D57" s="181">
        <v>0</v>
      </c>
      <c r="E57" s="288"/>
      <c r="F57" s="289"/>
      <c r="G57" s="47"/>
      <c r="H57" s="46"/>
    </row>
    <row r="58" spans="2:8" ht="13.5" customHeight="1">
      <c r="B58" s="43"/>
      <c r="C58" s="74"/>
      <c r="D58" s="172"/>
      <c r="E58" s="46"/>
      <c r="F58" s="60"/>
      <c r="G58" s="47"/>
      <c r="H58" s="46"/>
    </row>
    <row r="59" spans="2:8" ht="20.25" customHeight="1">
      <c r="B59" s="43"/>
      <c r="C59" s="70" t="s">
        <v>70</v>
      </c>
      <c r="D59" s="45"/>
      <c r="E59" s="46"/>
      <c r="F59" s="60"/>
      <c r="G59" s="47"/>
      <c r="H59" s="46"/>
    </row>
    <row r="60" spans="2:8" ht="21.75" customHeight="1">
      <c r="B60" s="43"/>
      <c r="C60" s="60" t="s">
        <v>71</v>
      </c>
      <c r="D60" s="127" t="s">
        <v>78</v>
      </c>
      <c r="E60" s="46"/>
      <c r="F60" s="60"/>
      <c r="G60" s="47"/>
      <c r="H60" s="46"/>
    </row>
    <row r="61" spans="2:8" ht="21.75" customHeight="1">
      <c r="B61" s="43"/>
      <c r="C61" s="60" t="str">
        <f>IF(D60="Yes","What is the expected cost of the item?"," ")</f>
        <v xml:space="preserve"> </v>
      </c>
      <c r="D61" s="187"/>
      <c r="E61" s="46"/>
      <c r="F61" s="60"/>
      <c r="G61" s="47"/>
      <c r="H61" s="46"/>
    </row>
    <row r="62" spans="2:8" ht="24.75" hidden="1" customHeight="1">
      <c r="B62" s="43"/>
      <c r="C62" s="70" t="s">
        <v>72</v>
      </c>
      <c r="D62" s="45"/>
      <c r="E62" s="46"/>
      <c r="F62" s="60"/>
      <c r="G62" s="47"/>
      <c r="H62" s="46"/>
    </row>
    <row r="63" spans="2:8" ht="24.75" hidden="1" customHeight="1">
      <c r="B63" s="43"/>
      <c r="C63" s="60" t="str">
        <f>IF(SCHOLARSHIPS!D19="No","Do you expect to pay for accomodation outside of semesters?"," ")</f>
        <v xml:space="preserve"> </v>
      </c>
      <c r="D63" s="127"/>
      <c r="E63" s="46"/>
      <c r="F63" s="60"/>
      <c r="G63" s="47"/>
      <c r="H63" s="46"/>
    </row>
    <row r="64" spans="2:8" ht="24.75" hidden="1" customHeight="1">
      <c r="B64" s="43"/>
      <c r="C64" s="60" t="str">
        <f>IF(D63="Yes","What is the expected cost of the accommodation?"," ")</f>
        <v xml:space="preserve"> </v>
      </c>
      <c r="D64" s="187"/>
      <c r="E64" s="74"/>
      <c r="F64" s="74"/>
      <c r="G64" s="47"/>
      <c r="H64" s="46"/>
    </row>
    <row r="65" spans="1:16" ht="22.5" hidden="1" customHeight="1">
      <c r="B65" s="43"/>
      <c r="C65" s="46" t="str">
        <f>IF(D63="Yes","Please give details of where this accomodation is"," ")</f>
        <v xml:space="preserve"> </v>
      </c>
      <c r="D65" s="306"/>
      <c r="E65" s="307"/>
      <c r="F65" s="74"/>
      <c r="G65" s="47"/>
      <c r="H65" s="46"/>
    </row>
    <row r="66" spans="1:16" ht="20.25" customHeight="1">
      <c r="B66" s="43"/>
      <c r="C66" s="60"/>
      <c r="D66" s="172"/>
      <c r="E66" s="46"/>
      <c r="F66" s="60"/>
      <c r="G66" s="47"/>
      <c r="H66" s="46"/>
    </row>
    <row r="67" spans="1:16" ht="20.25" customHeight="1">
      <c r="B67" s="43"/>
      <c r="C67" s="75"/>
      <c r="D67" s="42"/>
      <c r="E67" s="76" t="s">
        <v>112</v>
      </c>
      <c r="F67" s="186" t="e">
        <f>F45+F48</f>
        <v>#VALUE!</v>
      </c>
      <c r="G67" s="47"/>
      <c r="H67" s="313" t="s">
        <v>207</v>
      </c>
      <c r="I67" s="314"/>
      <c r="J67" s="314"/>
      <c r="K67" s="314"/>
      <c r="L67" s="314"/>
      <c r="M67" s="314"/>
      <c r="N67" s="314"/>
      <c r="O67" s="314"/>
      <c r="P67" s="314"/>
    </row>
    <row r="68" spans="1:16" ht="20.25" customHeight="1">
      <c r="B68" s="43"/>
      <c r="C68" s="46"/>
      <c r="D68" s="45"/>
      <c r="E68" s="65"/>
      <c r="F68" s="71"/>
      <c r="G68" s="47"/>
      <c r="H68" s="46"/>
    </row>
    <row r="69" spans="1:16" ht="23.25" customHeight="1">
      <c r="B69" s="43"/>
      <c r="C69" s="46"/>
      <c r="D69" s="45"/>
      <c r="E69" s="76" t="s">
        <v>113</v>
      </c>
      <c r="F69" s="186">
        <f>F40</f>
        <v>0</v>
      </c>
      <c r="G69" s="47"/>
      <c r="H69" s="46"/>
    </row>
    <row r="70" spans="1:16" ht="23.25" customHeight="1">
      <c r="B70" s="43"/>
      <c r="C70" s="228" t="s">
        <v>84</v>
      </c>
      <c r="D70" s="189"/>
      <c r="E70" s="76" t="s">
        <v>65</v>
      </c>
      <c r="F70" s="186">
        <f>PARENTS!E9</f>
        <v>0</v>
      </c>
      <c r="G70" s="47"/>
      <c r="H70" s="46"/>
    </row>
    <row r="71" spans="1:16" ht="21.6" customHeight="1">
      <c r="B71" s="43"/>
      <c r="C71" s="228" t="s">
        <v>205</v>
      </c>
      <c r="D71" s="189"/>
      <c r="E71" s="76" t="s">
        <v>204</v>
      </c>
      <c r="F71" s="186">
        <f>PARENTS!E12*34</f>
        <v>0</v>
      </c>
      <c r="G71" s="47"/>
      <c r="H71" s="46"/>
    </row>
    <row r="72" spans="1:16" ht="21" hidden="1">
      <c r="B72" s="43"/>
      <c r="C72" s="46"/>
      <c r="D72" s="86"/>
      <c r="E72" s="76" t="s">
        <v>50</v>
      </c>
      <c r="F72" s="77" t="e">
        <f>SUM(F69:F71)-F67</f>
        <v>#VALUE!</v>
      </c>
      <c r="G72" s="47"/>
      <c r="H72" s="46"/>
    </row>
    <row r="73" spans="1:16" ht="20.25" customHeight="1" thickBot="1">
      <c r="B73" s="43"/>
      <c r="C73" s="46"/>
      <c r="D73" s="45"/>
      <c r="E73" s="78"/>
      <c r="F73" s="79"/>
      <c r="G73" s="47"/>
      <c r="H73" s="46"/>
      <c r="I73" s="84"/>
      <c r="J73" s="80"/>
    </row>
    <row r="74" spans="1:16" ht="20.25" customHeight="1" thickBot="1">
      <c r="B74" s="43"/>
      <c r="C74" s="294" t="s">
        <v>200</v>
      </c>
      <c r="D74" s="291" t="s">
        <v>162</v>
      </c>
      <c r="E74" s="292"/>
      <c r="F74" s="293"/>
      <c r="G74" s="47"/>
      <c r="H74" s="46"/>
      <c r="I74" s="84"/>
      <c r="J74" s="80"/>
    </row>
    <row r="75" spans="1:16" ht="96" customHeight="1" thickBot="1">
      <c r="B75" s="43"/>
      <c r="C75" s="295"/>
      <c r="D75" s="308"/>
      <c r="E75" s="309"/>
      <c r="F75" s="310"/>
      <c r="G75" s="47"/>
      <c r="H75" s="46"/>
      <c r="I75" s="84"/>
      <c r="J75" s="80"/>
    </row>
    <row r="76" spans="1:16" ht="15" customHeight="1">
      <c r="A76" s="80"/>
      <c r="B76" s="81"/>
      <c r="C76" s="82"/>
      <c r="D76" s="82"/>
      <c r="E76" s="83"/>
      <c r="F76" s="84"/>
      <c r="G76" s="85"/>
      <c r="H76" s="84"/>
      <c r="I76" s="46"/>
      <c r="J76" s="80"/>
    </row>
    <row r="77" spans="1:16" s="80" customFormat="1" ht="15" customHeight="1">
      <c r="B77" s="81"/>
      <c r="C77" s="84"/>
      <c r="D77" s="86"/>
      <c r="E77" s="275" t="s">
        <v>73</v>
      </c>
      <c r="F77" s="275"/>
      <c r="G77" s="85"/>
      <c r="H77" s="84"/>
      <c r="I77" s="42"/>
      <c r="J77" s="42"/>
      <c r="K77" s="42"/>
      <c r="L77" s="42"/>
    </row>
    <row r="78" spans="1:16" s="80" customFormat="1" ht="15.75" customHeight="1" thickBot="1">
      <c r="B78" s="87"/>
      <c r="C78" s="88"/>
      <c r="D78" s="89"/>
      <c r="E78" s="303"/>
      <c r="F78" s="303"/>
      <c r="G78" s="304"/>
      <c r="H78" s="178"/>
      <c r="I78" s="42"/>
      <c r="J78" s="42"/>
      <c r="K78" s="42"/>
      <c r="L78" s="42"/>
    </row>
    <row r="79" spans="1:16" s="80" customFormat="1" ht="15.6" hidden="1">
      <c r="C79" s="84"/>
      <c r="D79" s="86"/>
      <c r="E79" s="84"/>
      <c r="F79" s="84"/>
      <c r="G79" s="84"/>
      <c r="H79" s="84"/>
      <c r="I79" s="42"/>
      <c r="J79" s="42"/>
      <c r="K79" s="42"/>
      <c r="L79" s="42"/>
    </row>
    <row r="80" spans="1:16" s="80" customFormat="1" ht="15.6" hidden="1">
      <c r="A80" s="42"/>
      <c r="B80" s="42"/>
      <c r="C80" s="46"/>
      <c r="D80" s="45"/>
      <c r="E80" s="46"/>
      <c r="F80" s="46"/>
      <c r="G80" s="46"/>
      <c r="H80" s="46"/>
      <c r="I80" s="42"/>
      <c r="J80" s="42"/>
      <c r="K80" s="42"/>
      <c r="L80" s="42"/>
    </row>
    <row r="81" spans="2:12" ht="28.5" hidden="1" customHeight="1">
      <c r="C81" s="46" t="s">
        <v>209</v>
      </c>
      <c r="D81" s="45" t="s">
        <v>83</v>
      </c>
      <c r="E81" s="46"/>
      <c r="F81" s="46"/>
      <c r="G81" s="46"/>
    </row>
    <row r="82" spans="2:12" ht="18" hidden="1">
      <c r="C82" s="92" t="s">
        <v>211</v>
      </c>
      <c r="D82" s="131">
        <v>18397</v>
      </c>
      <c r="E82" s="46"/>
      <c r="F82" s="46"/>
      <c r="G82" s="46"/>
    </row>
    <row r="83" spans="2:12" ht="18" hidden="1">
      <c r="B83" s="92"/>
      <c r="C83" s="92" t="s">
        <v>212</v>
      </c>
      <c r="D83" s="131">
        <v>16591</v>
      </c>
      <c r="E83" s="90"/>
      <c r="F83" s="46"/>
      <c r="G83" s="46"/>
      <c r="I83" s="46"/>
    </row>
    <row r="84" spans="2:12" ht="18" hidden="1">
      <c r="B84" s="92"/>
      <c r="C84" s="92" t="s">
        <v>213</v>
      </c>
      <c r="D84" s="131">
        <v>19468</v>
      </c>
      <c r="E84" s="90"/>
      <c r="F84" s="46"/>
      <c r="G84" s="46"/>
      <c r="I84" s="46"/>
    </row>
    <row r="85" spans="2:12" ht="18" hidden="1">
      <c r="C85" s="92" t="s">
        <v>214</v>
      </c>
      <c r="D85" s="131">
        <v>16802</v>
      </c>
      <c r="E85" s="46"/>
      <c r="F85" s="46"/>
      <c r="G85" s="46"/>
      <c r="I85" s="92"/>
      <c r="J85" s="92"/>
    </row>
    <row r="86" spans="2:12" ht="18" hidden="1">
      <c r="C86" s="92" t="s">
        <v>215</v>
      </c>
      <c r="D86" s="131">
        <v>19622</v>
      </c>
      <c r="E86" s="46"/>
      <c r="F86" s="46"/>
      <c r="G86" s="46"/>
      <c r="H86" s="46"/>
      <c r="I86" s="92"/>
      <c r="J86" s="92"/>
    </row>
    <row r="87" spans="2:12" s="92" customFormat="1" ht="18" hidden="1">
      <c r="D87" s="93"/>
      <c r="G87" s="46"/>
      <c r="H87" s="46"/>
      <c r="K87" s="42"/>
      <c r="L87" s="42"/>
    </row>
    <row r="88" spans="2:12" s="92" customFormat="1" ht="18" hidden="1">
      <c r="D88" s="93"/>
      <c r="K88" s="42"/>
      <c r="L88" s="42"/>
    </row>
    <row r="89" spans="2:12" s="92" customFormat="1" ht="18" hidden="1">
      <c r="D89" s="93" t="s">
        <v>78</v>
      </c>
      <c r="E89" s="93" t="s">
        <v>80</v>
      </c>
      <c r="H89" s="45"/>
      <c r="K89" s="42"/>
      <c r="L89" s="42"/>
    </row>
    <row r="90" spans="2:12" s="92" customFormat="1" ht="18" hidden="1">
      <c r="D90" s="93" t="s">
        <v>3</v>
      </c>
      <c r="E90" s="93" t="s">
        <v>3</v>
      </c>
      <c r="K90" s="42"/>
      <c r="L90" s="42"/>
    </row>
    <row r="91" spans="2:12" s="92" customFormat="1" ht="18" hidden="1">
      <c r="D91" s="93" t="s">
        <v>4</v>
      </c>
      <c r="E91" s="93" t="s">
        <v>4</v>
      </c>
      <c r="K91" s="42"/>
      <c r="L91" s="42"/>
    </row>
    <row r="92" spans="2:12" s="92" customFormat="1" ht="18" hidden="1">
      <c r="D92" s="93"/>
      <c r="K92" s="42"/>
      <c r="L92" s="42"/>
    </row>
    <row r="93" spans="2:12" s="92" customFormat="1" ht="18" hidden="1">
      <c r="D93" s="93"/>
      <c r="K93" s="42"/>
      <c r="L93" s="42"/>
    </row>
    <row r="94" spans="2:12" s="92" customFormat="1" ht="18" hidden="1">
      <c r="D94" s="93"/>
      <c r="K94" s="42"/>
      <c r="L94" s="42"/>
    </row>
    <row r="95" spans="2:12" s="92" customFormat="1" ht="18" hidden="1">
      <c r="D95" s="93"/>
      <c r="K95" s="42"/>
      <c r="L95" s="42"/>
    </row>
    <row r="96" spans="2:12" s="92" customFormat="1" ht="18" hidden="1">
      <c r="D96" s="93"/>
      <c r="K96" s="42"/>
      <c r="L96" s="42"/>
    </row>
    <row r="97" spans="2:12" s="92" customFormat="1" ht="18" hidden="1">
      <c r="B97" s="92" t="s">
        <v>78</v>
      </c>
      <c r="D97" s="93"/>
      <c r="I97" s="46"/>
      <c r="J97" s="42"/>
      <c r="K97" s="42"/>
      <c r="L97" s="42"/>
    </row>
    <row r="98" spans="2:12" s="92" customFormat="1" ht="18" hidden="1">
      <c r="B98" s="92" t="s">
        <v>52</v>
      </c>
      <c r="C98" s="94"/>
      <c r="D98" s="93"/>
      <c r="I98" s="46"/>
      <c r="J98" s="42"/>
      <c r="K98" s="42"/>
      <c r="L98" s="42"/>
    </row>
    <row r="99" spans="2:12" s="92" customFormat="1" ht="18" hidden="1">
      <c r="B99" s="92" t="s">
        <v>53</v>
      </c>
      <c r="C99" s="94"/>
      <c r="D99" s="93"/>
      <c r="I99" s="46"/>
      <c r="J99" s="42"/>
      <c r="K99" s="42"/>
      <c r="L99" s="42"/>
    </row>
    <row r="100" spans="2:12" s="92" customFormat="1" ht="18" hidden="1">
      <c r="D100" s="93"/>
      <c r="I100" s="46"/>
      <c r="J100" s="42"/>
      <c r="K100" s="42"/>
      <c r="L100" s="42"/>
    </row>
    <row r="101" spans="2:12" ht="15.6" hidden="1">
      <c r="C101" s="46"/>
      <c r="D101" s="45"/>
      <c r="E101" s="46"/>
      <c r="F101" s="46"/>
      <c r="G101" s="46"/>
      <c r="H101" s="46"/>
      <c r="I101" s="46"/>
    </row>
    <row r="102" spans="2:12" ht="15.6" hidden="1">
      <c r="C102" s="46"/>
      <c r="D102" s="45"/>
      <c r="E102" s="46"/>
      <c r="F102" s="46"/>
      <c r="G102" s="46"/>
      <c r="H102" s="46"/>
      <c r="I102" s="46"/>
    </row>
    <row r="103" spans="2:12" ht="15.6" hidden="1">
      <c r="C103" s="46"/>
      <c r="D103" s="45"/>
      <c r="E103" s="46"/>
      <c r="F103" s="46"/>
      <c r="G103" s="46"/>
      <c r="H103" s="46"/>
      <c r="I103" s="46"/>
    </row>
    <row r="104" spans="2:12" ht="15.6" hidden="1">
      <c r="C104" s="46"/>
      <c r="D104" s="45"/>
      <c r="E104" s="46"/>
      <c r="F104" s="46"/>
      <c r="G104" s="46"/>
      <c r="H104" s="46"/>
      <c r="I104" s="46"/>
    </row>
    <row r="105" spans="2:12" ht="15.6" hidden="1">
      <c r="C105" s="46"/>
      <c r="D105" s="45"/>
      <c r="E105" s="46"/>
      <c r="F105" s="46"/>
      <c r="G105" s="46"/>
      <c r="H105" s="46"/>
    </row>
    <row r="106" spans="2:12" ht="15.6" hidden="1">
      <c r="C106" s="46"/>
      <c r="D106" s="45"/>
      <c r="E106" s="46"/>
      <c r="F106" s="46"/>
      <c r="G106" s="46"/>
      <c r="H106" s="46"/>
    </row>
    <row r="107" spans="2:12" ht="15.6" hidden="1">
      <c r="C107" s="46"/>
      <c r="D107" s="45"/>
      <c r="E107" s="46"/>
      <c r="F107" s="46"/>
      <c r="G107" s="46"/>
      <c r="H107" s="46"/>
    </row>
    <row r="108" spans="2:12" ht="15.6" hidden="1">
      <c r="C108" s="46"/>
      <c r="D108" s="45"/>
      <c r="E108" s="46"/>
      <c r="F108" s="46"/>
      <c r="G108" s="46"/>
      <c r="H108" s="46"/>
    </row>
    <row r="109" spans="2:12" ht="15.6" hidden="1">
      <c r="C109" s="46"/>
      <c r="D109" s="45"/>
      <c r="E109" s="46"/>
      <c r="F109" s="46"/>
      <c r="G109" s="46"/>
      <c r="H109" s="46"/>
    </row>
    <row r="110" spans="2:12" ht="15.6" hidden="1">
      <c r="C110" s="46"/>
      <c r="D110" s="45"/>
      <c r="E110" s="46"/>
      <c r="F110" s="46"/>
      <c r="G110" s="46"/>
      <c r="H110" s="46"/>
    </row>
    <row r="111" spans="2:12" ht="15.6" hidden="1">
      <c r="C111" s="46"/>
      <c r="D111" s="45"/>
      <c r="E111" s="46"/>
      <c r="F111" s="46"/>
      <c r="G111" s="46"/>
      <c r="H111" s="46"/>
    </row>
    <row r="112" spans="2:12" ht="15.6" hidden="1">
      <c r="C112" s="46"/>
      <c r="D112" s="45"/>
      <c r="E112" s="46"/>
      <c r="F112" s="46"/>
      <c r="G112" s="46"/>
      <c r="H112" s="46"/>
    </row>
    <row r="113" spans="3:8" ht="15.6" hidden="1">
      <c r="C113" s="46"/>
      <c r="D113" s="45"/>
      <c r="E113" s="46"/>
      <c r="F113" s="46"/>
      <c r="G113" s="46"/>
      <c r="H113" s="46"/>
    </row>
    <row r="114" spans="3:8" ht="15.6" hidden="1">
      <c r="C114" s="46"/>
      <c r="D114" s="45"/>
      <c r="E114" s="46"/>
      <c r="F114" s="46"/>
      <c r="G114" s="46"/>
      <c r="H114" s="46"/>
    </row>
    <row r="115" spans="3:8" ht="15.6" hidden="1">
      <c r="C115" s="46"/>
      <c r="D115" s="45"/>
      <c r="E115" s="46"/>
      <c r="F115" s="46"/>
      <c r="G115" s="46"/>
      <c r="H115" s="46"/>
    </row>
    <row r="116" spans="3:8" ht="15.6" hidden="1">
      <c r="C116" s="46"/>
      <c r="D116" s="45"/>
      <c r="E116" s="46"/>
      <c r="F116" s="46"/>
      <c r="G116" s="46"/>
      <c r="H116" s="46"/>
    </row>
    <row r="117" spans="3:8" ht="15.6" hidden="1">
      <c r="C117" s="46"/>
      <c r="D117" s="45"/>
      <c r="E117" s="46"/>
      <c r="F117" s="46"/>
      <c r="G117" s="46"/>
      <c r="H117" s="46"/>
    </row>
    <row r="118" spans="3:8" ht="15.6" hidden="1">
      <c r="C118" s="46"/>
      <c r="D118" s="45"/>
      <c r="E118" s="46"/>
      <c r="F118" s="46"/>
      <c r="G118" s="46"/>
      <c r="H118" s="46"/>
    </row>
    <row r="119" spans="3:8" ht="15.6" hidden="1">
      <c r="C119" s="46"/>
      <c r="D119" s="45"/>
      <c r="E119" s="46"/>
      <c r="F119" s="46"/>
      <c r="G119" s="46"/>
      <c r="H119" s="46"/>
    </row>
    <row r="120" spans="3:8" ht="15.6" hidden="1">
      <c r="C120" s="46"/>
      <c r="D120" s="45"/>
      <c r="E120" s="46"/>
      <c r="F120" s="46"/>
      <c r="G120" s="46"/>
      <c r="H120" s="46"/>
    </row>
    <row r="121" spans="3:8" ht="15.6" hidden="1">
      <c r="C121" s="46"/>
      <c r="D121" s="45"/>
      <c r="E121" s="46"/>
      <c r="F121" s="46"/>
      <c r="G121" s="46"/>
      <c r="H121" s="46"/>
    </row>
    <row r="122" spans="3:8" ht="15.6" hidden="1">
      <c r="C122" s="46"/>
      <c r="D122" s="45"/>
      <c r="E122" s="46"/>
      <c r="F122" s="46"/>
      <c r="G122" s="46"/>
      <c r="H122" s="46"/>
    </row>
    <row r="123" spans="3:8" ht="15.6" hidden="1">
      <c r="C123" s="46"/>
      <c r="D123" s="45"/>
      <c r="E123" s="46"/>
      <c r="F123" s="46"/>
      <c r="G123" s="46"/>
      <c r="H123" s="46"/>
    </row>
    <row r="124" spans="3:8" ht="15.6" hidden="1">
      <c r="C124" s="46"/>
      <c r="D124" s="45"/>
      <c r="E124" s="46"/>
      <c r="F124" s="46"/>
      <c r="G124" s="46"/>
      <c r="H124" s="46"/>
    </row>
    <row r="125" spans="3:8" ht="15.6" hidden="1">
      <c r="C125" s="46"/>
      <c r="D125" s="45"/>
      <c r="E125" s="46"/>
      <c r="F125" s="46"/>
      <c r="G125" s="46"/>
      <c r="H125" s="46"/>
    </row>
    <row r="126" spans="3:8" ht="15.6" hidden="1">
      <c r="C126" s="46"/>
      <c r="D126" s="45"/>
      <c r="E126" s="46"/>
      <c r="F126" s="46"/>
      <c r="G126" s="46"/>
      <c r="H126" s="46"/>
    </row>
    <row r="127" spans="3:8" ht="15.6" hidden="1">
      <c r="C127" s="46"/>
      <c r="D127" s="45"/>
      <c r="E127" s="46"/>
      <c r="F127" s="46"/>
      <c r="G127" s="46"/>
      <c r="H127" s="46"/>
    </row>
    <row r="128" spans="3:8" ht="15.6" hidden="1">
      <c r="C128" s="46"/>
      <c r="D128" s="45"/>
      <c r="E128" s="46"/>
      <c r="F128" s="46"/>
      <c r="G128" s="46"/>
      <c r="H128" s="46"/>
    </row>
    <row r="129" spans="3:8" ht="15.6" hidden="1">
      <c r="C129" s="46"/>
      <c r="D129" s="45"/>
      <c r="E129" s="46"/>
      <c r="F129" s="46"/>
      <c r="G129" s="46"/>
      <c r="H129" s="46"/>
    </row>
    <row r="130" spans="3:8" ht="15.6" hidden="1">
      <c r="C130" s="46"/>
      <c r="D130" s="45"/>
      <c r="E130" s="46"/>
      <c r="F130" s="46"/>
      <c r="G130" s="46"/>
      <c r="H130" s="46"/>
    </row>
    <row r="131" spans="3:8" ht="15.6" hidden="1">
      <c r="C131" s="46"/>
      <c r="D131" s="45"/>
      <c r="E131" s="46"/>
      <c r="F131" s="46"/>
      <c r="G131" s="46"/>
      <c r="H131" s="46"/>
    </row>
    <row r="132" spans="3:8" ht="15.6" hidden="1">
      <c r="C132" s="46"/>
      <c r="D132" s="45"/>
      <c r="E132" s="46"/>
      <c r="F132" s="46"/>
      <c r="G132" s="46"/>
      <c r="H132" s="46"/>
    </row>
    <row r="133" spans="3:8" ht="15.6" hidden="1">
      <c r="C133" s="46"/>
      <c r="D133" s="45"/>
      <c r="E133" s="46"/>
      <c r="F133" s="46"/>
      <c r="G133" s="46"/>
      <c r="H133" s="46"/>
    </row>
    <row r="134" spans="3:8" ht="15.6" hidden="1">
      <c r="C134" s="46"/>
      <c r="D134" s="45"/>
      <c r="E134" s="46"/>
      <c r="F134" s="46"/>
      <c r="G134" s="46"/>
      <c r="H134" s="46"/>
    </row>
    <row r="135" spans="3:8" ht="15.6" hidden="1">
      <c r="C135" s="46"/>
      <c r="D135" s="45"/>
      <c r="E135" s="46"/>
      <c r="F135" s="46"/>
      <c r="G135" s="46"/>
      <c r="H135" s="46"/>
    </row>
    <row r="136" spans="3:8" ht="15.6" hidden="1">
      <c r="C136" s="46"/>
      <c r="D136" s="45"/>
      <c r="E136" s="46"/>
      <c r="F136" s="46"/>
      <c r="G136" s="46"/>
      <c r="H136" s="46"/>
    </row>
    <row r="137" spans="3:8" ht="15.6" hidden="1">
      <c r="C137" s="46"/>
      <c r="D137" s="45"/>
      <c r="E137" s="46"/>
      <c r="F137" s="46"/>
      <c r="G137" s="46"/>
      <c r="H137" s="46"/>
    </row>
    <row r="138" spans="3:8" ht="15.6" hidden="1">
      <c r="C138" s="46"/>
      <c r="D138" s="45"/>
      <c r="E138" s="46"/>
      <c r="F138" s="46"/>
      <c r="G138" s="46"/>
      <c r="H138" s="46"/>
    </row>
    <row r="139" spans="3:8" ht="15.6" hidden="1">
      <c r="C139" s="46"/>
      <c r="D139" s="45"/>
      <c r="E139" s="46"/>
      <c r="F139" s="46"/>
      <c r="G139" s="46"/>
      <c r="H139" s="46"/>
    </row>
    <row r="140" spans="3:8" ht="15.6" hidden="1">
      <c r="C140" s="46"/>
      <c r="D140" s="45"/>
      <c r="E140" s="46"/>
      <c r="F140" s="46"/>
      <c r="G140" s="46"/>
      <c r="H140" s="46"/>
    </row>
    <row r="141" spans="3:8" ht="15.6" hidden="1">
      <c r="C141" s="46"/>
      <c r="D141" s="45"/>
      <c r="E141" s="46"/>
      <c r="F141" s="46"/>
      <c r="G141" s="46"/>
      <c r="H141" s="46"/>
    </row>
    <row r="142" spans="3:8" ht="15.6" hidden="1">
      <c r="C142" s="46"/>
      <c r="D142" s="45"/>
      <c r="E142" s="46"/>
      <c r="F142" s="46"/>
      <c r="G142" s="46"/>
      <c r="H142" s="46"/>
    </row>
    <row r="143" spans="3:8" ht="15.6" hidden="1">
      <c r="C143" s="46"/>
      <c r="D143" s="45"/>
      <c r="E143" s="46"/>
      <c r="F143" s="46"/>
      <c r="G143" s="46"/>
      <c r="H143" s="46"/>
    </row>
    <row r="144" spans="3:8" ht="15.6" hidden="1">
      <c r="C144" s="46"/>
      <c r="D144" s="45"/>
      <c r="E144" s="46"/>
      <c r="F144" s="46"/>
      <c r="G144" s="46"/>
      <c r="H144" s="46"/>
    </row>
    <row r="145" spans="3:8" ht="15.6" hidden="1">
      <c r="C145" s="46"/>
      <c r="D145" s="45"/>
      <c r="E145" s="46"/>
      <c r="F145" s="46"/>
      <c r="G145" s="46"/>
      <c r="H145" s="46"/>
    </row>
    <row r="146" spans="3:8" ht="15.6" hidden="1">
      <c r="C146" s="46"/>
      <c r="D146" s="45"/>
      <c r="E146" s="46"/>
      <c r="F146" s="46"/>
      <c r="G146" s="46"/>
      <c r="H146" s="46"/>
    </row>
    <row r="147" spans="3:8" ht="15.6" hidden="1">
      <c r="C147" s="46"/>
      <c r="D147" s="45"/>
      <c r="E147" s="46"/>
      <c r="F147" s="46"/>
      <c r="G147" s="46"/>
      <c r="H147" s="46"/>
    </row>
    <row r="148" spans="3:8" ht="15.6" hidden="1">
      <c r="C148" s="46"/>
      <c r="D148" s="45"/>
      <c r="E148" s="46"/>
      <c r="F148" s="46"/>
      <c r="G148" s="46"/>
      <c r="H148" s="46"/>
    </row>
    <row r="149" spans="3:8" ht="15.6" hidden="1">
      <c r="C149" s="46"/>
      <c r="D149" s="45"/>
      <c r="E149" s="46"/>
      <c r="F149" s="46"/>
      <c r="G149" s="46"/>
      <c r="H149" s="46"/>
    </row>
    <row r="150" spans="3:8" ht="15.6" hidden="1">
      <c r="C150" s="46"/>
      <c r="D150" s="45"/>
      <c r="E150" s="46"/>
      <c r="F150" s="46"/>
      <c r="G150" s="46"/>
      <c r="H150" s="46"/>
    </row>
    <row r="151" spans="3:8" ht="15.6" hidden="1">
      <c r="C151" s="46"/>
      <c r="D151" s="45"/>
      <c r="E151" s="46"/>
      <c r="F151" s="46"/>
      <c r="G151" s="46"/>
      <c r="H151" s="46"/>
    </row>
    <row r="152" spans="3:8" ht="15.6" hidden="1">
      <c r="C152" s="46"/>
      <c r="D152" s="45"/>
      <c r="E152" s="46"/>
      <c r="F152" s="46"/>
      <c r="G152" s="46"/>
      <c r="H152" s="46"/>
    </row>
    <row r="153" spans="3:8" ht="15.6" hidden="1">
      <c r="C153" s="46"/>
      <c r="D153" s="45"/>
      <c r="E153" s="46"/>
      <c r="F153" s="46"/>
      <c r="G153" s="46"/>
      <c r="H153" s="46"/>
    </row>
    <row r="154" spans="3:8" ht="15.6" hidden="1">
      <c r="C154" s="46"/>
      <c r="D154" s="45"/>
      <c r="E154" s="46"/>
      <c r="F154" s="46"/>
      <c r="G154" s="46"/>
      <c r="H154" s="46"/>
    </row>
    <row r="155" spans="3:8" ht="15.6" hidden="1">
      <c r="C155" s="46"/>
      <c r="D155" s="45"/>
      <c r="E155" s="46"/>
      <c r="F155" s="46"/>
      <c r="G155" s="46"/>
      <c r="H155" s="46"/>
    </row>
    <row r="156" spans="3:8" ht="15.6" hidden="1">
      <c r="C156" s="46"/>
      <c r="D156" s="45"/>
      <c r="E156" s="46"/>
      <c r="F156" s="46"/>
      <c r="G156" s="46"/>
      <c r="H156" s="46"/>
    </row>
    <row r="157" spans="3:8" ht="15.6" hidden="1">
      <c r="C157" s="46"/>
      <c r="D157" s="45"/>
      <c r="E157" s="46"/>
      <c r="F157" s="46"/>
      <c r="G157" s="46"/>
      <c r="H157" s="46"/>
    </row>
    <row r="158" spans="3:8" ht="15.6" hidden="1">
      <c r="C158" s="46"/>
      <c r="D158" s="45"/>
      <c r="E158" s="46"/>
      <c r="F158" s="46"/>
      <c r="G158" s="46"/>
      <c r="H158" s="46"/>
    </row>
    <row r="159" spans="3:8" ht="15.6" hidden="1">
      <c r="C159" s="46"/>
      <c r="D159" s="45"/>
      <c r="E159" s="46"/>
      <c r="F159" s="46"/>
      <c r="G159" s="46"/>
      <c r="H159" s="46"/>
    </row>
    <row r="160" spans="3:8" ht="15.6" hidden="1">
      <c r="C160" s="46"/>
      <c r="D160" s="45"/>
      <c r="E160" s="46"/>
      <c r="F160" s="46"/>
      <c r="G160" s="46"/>
      <c r="H160" s="46"/>
    </row>
    <row r="161" spans="3:8" ht="15.6" hidden="1">
      <c r="C161" s="46"/>
      <c r="D161" s="45"/>
      <c r="E161" s="46"/>
      <c r="F161" s="46"/>
      <c r="G161" s="46"/>
      <c r="H161" s="46"/>
    </row>
    <row r="162" spans="3:8" ht="15.6" hidden="1">
      <c r="C162" s="46"/>
      <c r="D162" s="45"/>
      <c r="E162" s="46"/>
      <c r="F162" s="46"/>
      <c r="G162" s="46"/>
      <c r="H162" s="46"/>
    </row>
    <row r="163" spans="3:8" ht="15.6" hidden="1">
      <c r="C163" s="46"/>
      <c r="D163" s="45"/>
      <c r="E163" s="46"/>
      <c r="F163" s="46"/>
      <c r="G163" s="46"/>
      <c r="H163" s="46"/>
    </row>
    <row r="164" spans="3:8" ht="15.6" hidden="1">
      <c r="C164" s="46"/>
      <c r="D164" s="45"/>
      <c r="E164" s="46"/>
      <c r="F164" s="46"/>
      <c r="G164" s="46"/>
      <c r="H164" s="46"/>
    </row>
    <row r="165" spans="3:8" ht="15.6" hidden="1">
      <c r="C165" s="46"/>
      <c r="D165" s="45"/>
      <c r="E165" s="46"/>
      <c r="F165" s="46"/>
      <c r="G165" s="46"/>
      <c r="H165" s="46"/>
    </row>
    <row r="166" spans="3:8" ht="15.6" hidden="1">
      <c r="C166" s="46"/>
      <c r="D166" s="45"/>
      <c r="E166" s="46"/>
      <c r="F166" s="46"/>
      <c r="G166" s="46"/>
      <c r="H166" s="46"/>
    </row>
    <row r="167" spans="3:8" ht="15.6" hidden="1">
      <c r="C167" s="46"/>
      <c r="D167" s="45"/>
      <c r="E167" s="46"/>
      <c r="F167" s="46"/>
      <c r="G167" s="46"/>
      <c r="H167" s="46"/>
    </row>
    <row r="168" spans="3:8" ht="15.6" hidden="1">
      <c r="C168" s="46"/>
      <c r="D168" s="45"/>
      <c r="E168" s="46"/>
      <c r="F168" s="46"/>
      <c r="G168" s="46"/>
      <c r="H168" s="46"/>
    </row>
    <row r="169" spans="3:8" ht="15.6" hidden="1">
      <c r="C169" s="46"/>
      <c r="D169" s="45"/>
      <c r="E169" s="46"/>
      <c r="F169" s="46"/>
      <c r="G169" s="46"/>
      <c r="H169" s="46"/>
    </row>
    <row r="170" spans="3:8" ht="15.6" hidden="1">
      <c r="C170" s="46"/>
      <c r="D170" s="45"/>
      <c r="E170" s="46"/>
      <c r="F170" s="46"/>
      <c r="G170" s="46"/>
      <c r="H170" s="46"/>
    </row>
    <row r="171" spans="3:8" ht="15.6">
      <c r="C171" s="46"/>
      <c r="D171" s="45"/>
      <c r="E171" s="46"/>
      <c r="F171" s="46"/>
      <c r="G171" s="46"/>
      <c r="H171" s="46"/>
    </row>
    <row r="172" spans="3:8" ht="15.6">
      <c r="C172" s="46"/>
      <c r="D172" s="45"/>
      <c r="E172" s="46"/>
      <c r="F172" s="46"/>
      <c r="G172" s="46"/>
      <c r="H172" s="46"/>
    </row>
    <row r="173" spans="3:8" ht="15.6">
      <c r="C173" s="46"/>
      <c r="D173" s="45"/>
      <c r="E173" s="46"/>
      <c r="F173" s="46"/>
      <c r="G173" s="46"/>
      <c r="H173" s="46"/>
    </row>
    <row r="174" spans="3:8" ht="15.6">
      <c r="C174" s="46"/>
      <c r="D174" s="45"/>
      <c r="E174" s="46"/>
      <c r="F174" s="46"/>
      <c r="G174" s="46"/>
      <c r="H174" s="46"/>
    </row>
    <row r="175" spans="3:8" ht="15.6">
      <c r="C175" s="46"/>
      <c r="D175" s="45"/>
      <c r="E175" s="46"/>
      <c r="F175" s="46"/>
      <c r="G175" s="46"/>
      <c r="H175" s="46"/>
    </row>
    <row r="176" spans="3:8" ht="15.6">
      <c r="C176" s="46"/>
      <c r="D176" s="45"/>
      <c r="E176" s="46"/>
      <c r="F176" s="46"/>
      <c r="G176" s="46"/>
      <c r="H176" s="46"/>
    </row>
    <row r="177" spans="3:8" ht="15.6">
      <c r="C177" s="46"/>
      <c r="D177" s="45"/>
      <c r="E177" s="46"/>
      <c r="F177" s="46"/>
      <c r="G177" s="46"/>
      <c r="H177" s="46"/>
    </row>
    <row r="178" spans="3:8" ht="15.6">
      <c r="C178" s="46"/>
      <c r="D178" s="45"/>
      <c r="E178" s="46"/>
      <c r="F178" s="46"/>
      <c r="G178" s="46"/>
      <c r="H178" s="46"/>
    </row>
    <row r="179" spans="3:8" ht="15.6">
      <c r="C179" s="46"/>
      <c r="D179" s="45"/>
      <c r="E179" s="46"/>
      <c r="F179" s="46"/>
      <c r="G179" s="46"/>
      <c r="H179" s="46"/>
    </row>
    <row r="180" spans="3:8" ht="15.6">
      <c r="C180" s="46"/>
      <c r="D180" s="45"/>
      <c r="E180" s="46"/>
      <c r="F180" s="46"/>
      <c r="G180" s="46"/>
      <c r="H180" s="46"/>
    </row>
    <row r="181" spans="3:8" ht="15.6">
      <c r="C181" s="46"/>
      <c r="D181" s="45"/>
      <c r="E181" s="46"/>
      <c r="F181" s="46"/>
      <c r="G181" s="46"/>
      <c r="H181" s="46"/>
    </row>
    <row r="182" spans="3:8" ht="15.6">
      <c r="C182" s="46"/>
      <c r="D182" s="45"/>
      <c r="E182" s="46"/>
      <c r="F182" s="46"/>
      <c r="G182" s="46"/>
      <c r="H182" s="46"/>
    </row>
    <row r="183" spans="3:8" ht="15.6">
      <c r="C183" s="46"/>
      <c r="D183" s="45"/>
      <c r="E183" s="46"/>
      <c r="F183" s="46"/>
      <c r="G183" s="46"/>
      <c r="H183" s="46"/>
    </row>
    <row r="184" spans="3:8" ht="15.6">
      <c r="C184" s="46"/>
      <c r="D184" s="45"/>
      <c r="E184" s="46"/>
      <c r="F184" s="46"/>
      <c r="G184" s="46"/>
      <c r="H184" s="46"/>
    </row>
    <row r="185" spans="3:8" ht="15.6">
      <c r="C185" s="46"/>
      <c r="D185" s="45"/>
      <c r="E185" s="46"/>
      <c r="F185" s="46"/>
      <c r="G185" s="46"/>
      <c r="H185" s="46"/>
    </row>
    <row r="186" spans="3:8" ht="15.6">
      <c r="C186" s="46"/>
      <c r="D186" s="45"/>
      <c r="E186" s="46"/>
      <c r="F186" s="46"/>
      <c r="G186" s="46"/>
      <c r="H186" s="46"/>
    </row>
    <row r="187" spans="3:8" ht="15.6">
      <c r="C187" s="46"/>
      <c r="D187" s="45"/>
      <c r="E187" s="46"/>
      <c r="F187" s="46"/>
      <c r="G187" s="46"/>
      <c r="H187" s="46"/>
    </row>
    <row r="188" spans="3:8" ht="15.6">
      <c r="C188" s="46"/>
      <c r="D188" s="45"/>
      <c r="E188" s="46"/>
      <c r="F188" s="46"/>
      <c r="G188" s="46"/>
      <c r="H188" s="46"/>
    </row>
    <row r="189" spans="3:8" ht="15.6">
      <c r="C189" s="46"/>
      <c r="D189" s="45"/>
      <c r="E189" s="46"/>
      <c r="F189" s="46"/>
      <c r="G189" s="46"/>
      <c r="H189" s="46"/>
    </row>
    <row r="190" spans="3:8" ht="15.6">
      <c r="C190" s="46"/>
      <c r="D190" s="45"/>
      <c r="E190" s="46"/>
      <c r="F190" s="46"/>
      <c r="G190" s="46"/>
      <c r="H190" s="46"/>
    </row>
    <row r="191" spans="3:8" ht="15.6">
      <c r="C191" s="46"/>
      <c r="D191" s="45"/>
      <c r="E191" s="46"/>
      <c r="F191" s="46"/>
      <c r="G191" s="46"/>
      <c r="H191" s="46"/>
    </row>
    <row r="192" spans="3:8" ht="15.6">
      <c r="C192" s="46"/>
      <c r="D192" s="45"/>
      <c r="E192" s="46"/>
      <c r="F192" s="46"/>
      <c r="G192" s="46"/>
      <c r="H192" s="46"/>
    </row>
    <row r="193" spans="1:11" ht="15.6">
      <c r="C193" s="46"/>
      <c r="D193" s="45"/>
      <c r="E193" s="46"/>
      <c r="F193" s="46"/>
      <c r="G193" s="46"/>
      <c r="H193" s="46"/>
    </row>
    <row r="194" spans="1:11" ht="15.6">
      <c r="C194" s="46"/>
      <c r="D194" s="45"/>
      <c r="E194" s="46"/>
      <c r="F194" s="46"/>
      <c r="G194" s="46"/>
      <c r="H194" s="46"/>
    </row>
    <row r="195" spans="1:11" ht="15.6">
      <c r="C195" s="46"/>
      <c r="D195" s="45"/>
      <c r="E195" s="46"/>
      <c r="F195" s="46"/>
      <c r="G195" s="46"/>
      <c r="H195" s="46"/>
    </row>
    <row r="196" spans="1:11" ht="15.6">
      <c r="C196" s="46"/>
      <c r="D196" s="45"/>
      <c r="E196" s="46"/>
      <c r="F196" s="46"/>
      <c r="G196" s="46"/>
      <c r="H196" s="46"/>
    </row>
    <row r="197" spans="1:11" ht="15.6">
      <c r="C197" s="46"/>
      <c r="D197" s="45"/>
      <c r="E197" s="46"/>
      <c r="F197" s="46"/>
      <c r="G197" s="46"/>
      <c r="H197" s="46"/>
    </row>
    <row r="198" spans="1:11" ht="15.6">
      <c r="C198" s="46"/>
      <c r="D198" s="45"/>
      <c r="E198" s="46"/>
      <c r="F198" s="46"/>
      <c r="G198" s="46"/>
      <c r="H198" s="46"/>
      <c r="I198" s="95"/>
    </row>
    <row r="199" spans="1:11" ht="15.6">
      <c r="C199" s="46"/>
      <c r="D199" s="45"/>
      <c r="E199" s="46"/>
      <c r="F199" s="46"/>
      <c r="G199" s="46"/>
      <c r="H199" s="46"/>
      <c r="I199" s="95"/>
    </row>
    <row r="200" spans="1:11" ht="15.6">
      <c r="C200" s="46"/>
      <c r="D200" s="45"/>
      <c r="E200" s="46"/>
      <c r="F200" s="46"/>
      <c r="G200" s="46"/>
      <c r="H200" s="46"/>
      <c r="I200" s="95"/>
    </row>
    <row r="201" spans="1:11" ht="15.6">
      <c r="A201" s="95"/>
      <c r="B201" s="95"/>
      <c r="C201" s="91"/>
      <c r="D201" s="96"/>
      <c r="E201" s="91"/>
      <c r="F201" s="91"/>
      <c r="G201" s="91"/>
      <c r="H201" s="91"/>
      <c r="I201" s="95"/>
    </row>
    <row r="202" spans="1:11" s="95" customFormat="1" ht="15.6">
      <c r="C202" s="91"/>
      <c r="D202" s="96"/>
      <c r="E202" s="91"/>
      <c r="F202" s="91"/>
      <c r="G202" s="91"/>
      <c r="H202" s="91"/>
      <c r="J202" s="42"/>
      <c r="K202" s="42"/>
    </row>
    <row r="203" spans="1:11" s="95" customFormat="1" ht="15.6">
      <c r="C203" s="91"/>
      <c r="D203" s="96"/>
      <c r="E203" s="91"/>
      <c r="F203" s="91"/>
      <c r="G203" s="91"/>
      <c r="H203" s="91"/>
      <c r="J203" s="42"/>
      <c r="K203" s="42"/>
    </row>
    <row r="204" spans="1:11" s="95" customFormat="1" ht="15.6">
      <c r="C204" s="91"/>
      <c r="D204" s="96"/>
      <c r="E204" s="91"/>
      <c r="F204" s="91"/>
      <c r="G204" s="91"/>
      <c r="H204" s="91"/>
      <c r="J204" s="42"/>
      <c r="K204" s="42"/>
    </row>
    <row r="205" spans="1:11" s="95" customFormat="1" ht="15.6">
      <c r="C205" s="91"/>
      <c r="D205" s="96"/>
      <c r="E205" s="91"/>
      <c r="F205" s="91"/>
      <c r="G205" s="91"/>
      <c r="H205" s="91"/>
      <c r="J205" s="42"/>
      <c r="K205" s="42"/>
    </row>
    <row r="206" spans="1:11" s="95" customFormat="1" ht="15.6">
      <c r="C206" s="97"/>
      <c r="D206" s="91"/>
      <c r="E206" s="91"/>
      <c r="F206" s="91"/>
      <c r="G206" s="91"/>
      <c r="H206" s="91"/>
      <c r="J206" s="42"/>
      <c r="K206" s="42"/>
    </row>
    <row r="207" spans="1:11" s="95" customFormat="1" ht="15.6">
      <c r="C207" s="91"/>
      <c r="D207" s="91"/>
      <c r="E207" s="91"/>
      <c r="F207" s="91"/>
      <c r="G207" s="91"/>
      <c r="H207" s="91"/>
      <c r="J207" s="42"/>
      <c r="K207" s="42"/>
    </row>
    <row r="208" spans="1:11" s="95" customFormat="1" ht="15.6">
      <c r="C208" s="91"/>
      <c r="D208" s="91"/>
      <c r="E208" s="91"/>
      <c r="F208" s="91"/>
      <c r="G208" s="91"/>
      <c r="H208" s="91"/>
      <c r="J208" s="42"/>
      <c r="K208" s="42"/>
    </row>
    <row r="209" spans="1:11" s="95" customFormat="1" ht="15.6">
      <c r="C209" s="91"/>
      <c r="D209" s="96"/>
      <c r="E209" s="91"/>
      <c r="F209" s="91"/>
      <c r="G209" s="91"/>
      <c r="H209" s="91"/>
      <c r="J209" s="42"/>
      <c r="K209" s="42"/>
    </row>
    <row r="210" spans="1:11" s="95" customFormat="1" ht="15.6">
      <c r="C210" s="91"/>
      <c r="D210" s="96"/>
      <c r="E210" s="91"/>
      <c r="F210" s="91"/>
      <c r="G210" s="91"/>
      <c r="H210" s="91"/>
      <c r="J210" s="42"/>
      <c r="K210" s="42"/>
    </row>
    <row r="211" spans="1:11" s="95" customFormat="1" ht="15.6">
      <c r="C211" s="91"/>
      <c r="D211" s="96"/>
      <c r="E211" s="91"/>
      <c r="F211" s="91"/>
      <c r="G211" s="91"/>
      <c r="H211" s="91"/>
      <c r="J211" s="42"/>
      <c r="K211" s="42"/>
    </row>
    <row r="212" spans="1:11" s="95" customFormat="1" ht="15.6">
      <c r="C212" s="91"/>
      <c r="D212" s="96"/>
      <c r="E212" s="91"/>
      <c r="F212" s="91"/>
      <c r="G212" s="91"/>
      <c r="H212" s="91"/>
      <c r="J212" s="42"/>
      <c r="K212" s="42"/>
    </row>
    <row r="213" spans="1:11" s="95" customFormat="1" ht="15.6">
      <c r="C213" s="91"/>
      <c r="D213" s="96"/>
      <c r="E213" s="91"/>
      <c r="F213" s="91"/>
      <c r="G213" s="91"/>
      <c r="H213" s="91"/>
      <c r="J213" s="42"/>
      <c r="K213" s="42"/>
    </row>
    <row r="214" spans="1:11" s="95" customFormat="1" ht="15.6">
      <c r="C214" s="91"/>
      <c r="D214" s="96"/>
      <c r="E214" s="91"/>
      <c r="F214" s="91"/>
      <c r="G214" s="91"/>
      <c r="H214" s="91"/>
      <c r="J214" s="42"/>
      <c r="K214" s="42"/>
    </row>
    <row r="215" spans="1:11" s="95" customFormat="1" ht="15.6">
      <c r="C215" s="91"/>
      <c r="D215" s="96"/>
      <c r="E215" s="91"/>
      <c r="F215" s="91"/>
      <c r="G215" s="91"/>
      <c r="H215" s="91"/>
      <c r="I215" s="42"/>
      <c r="J215" s="42"/>
      <c r="K215" s="42"/>
    </row>
    <row r="216" spans="1:11" s="95" customFormat="1" ht="15.6">
      <c r="C216" s="91"/>
      <c r="D216" s="96"/>
      <c r="E216" s="91"/>
      <c r="F216" s="91"/>
      <c r="G216" s="91"/>
      <c r="H216" s="91"/>
      <c r="I216" s="42"/>
      <c r="J216" s="42"/>
      <c r="K216" s="42"/>
    </row>
    <row r="217" spans="1:11" s="95" customFormat="1" ht="15.6">
      <c r="C217" s="91"/>
      <c r="D217" s="96"/>
      <c r="E217" s="91"/>
      <c r="F217" s="91"/>
      <c r="G217" s="91"/>
      <c r="H217" s="91"/>
      <c r="I217" s="42"/>
      <c r="J217" s="42"/>
      <c r="K217" s="42"/>
    </row>
    <row r="218" spans="1:11" s="95" customFormat="1" ht="15.6">
      <c r="A218" s="42"/>
      <c r="B218" s="42"/>
      <c r="C218" s="46"/>
      <c r="D218" s="45"/>
      <c r="E218" s="46"/>
      <c r="F218" s="46"/>
      <c r="G218" s="46"/>
      <c r="H218" s="46"/>
      <c r="I218" s="42"/>
      <c r="J218" s="42"/>
      <c r="K218" s="42"/>
    </row>
    <row r="243" spans="4:4">
      <c r="D243" s="42"/>
    </row>
    <row r="244" spans="4:4">
      <c r="D244" s="42"/>
    </row>
    <row r="245" spans="4:4">
      <c r="D245" s="42"/>
    </row>
    <row r="246" spans="4:4">
      <c r="D246" s="42"/>
    </row>
    <row r="247" spans="4:4">
      <c r="D247" s="42"/>
    </row>
    <row r="248" spans="4:4">
      <c r="D248" s="42"/>
    </row>
    <row r="249" spans="4:4">
      <c r="D249" s="42"/>
    </row>
    <row r="250" spans="4:4">
      <c r="D250" s="42"/>
    </row>
    <row r="251" spans="4:4">
      <c r="D251" s="42"/>
    </row>
    <row r="252" spans="4:4">
      <c r="D252" s="42"/>
    </row>
    <row r="253" spans="4:4">
      <c r="D253" s="42"/>
    </row>
    <row r="254" spans="4:4">
      <c r="D254" s="42"/>
    </row>
    <row r="255" spans="4:4">
      <c r="D255" s="42"/>
    </row>
    <row r="256" spans="4:4">
      <c r="D256" s="42"/>
    </row>
    <row r="257" spans="4:4">
      <c r="D257" s="42"/>
    </row>
    <row r="258" spans="4:4">
      <c r="D258" s="42"/>
    </row>
    <row r="259" spans="4:4">
      <c r="D259" s="42"/>
    </row>
    <row r="260" spans="4:4">
      <c r="D260" s="42"/>
    </row>
  </sheetData>
  <sheetProtection algorithmName="SHA-512" hashValue="zpAW709nLwZBhFATwN3OlKKI5OOhaGC3PSm+WA0yVQWvMogWOCyIO7AFcR+YT8zeZvD3TN4M0YiCRLJKfR+a9Q==" saltValue="ithKjGucIiHfR8aLmoztgQ==" spinCount="100000" sheet="1" selectLockedCells="1"/>
  <dataConsolidate function="product" link="1">
    <dataRefs count="1">
      <dataRef ref="C209:D215" sheet="STUDENT"/>
    </dataRefs>
  </dataConsolidate>
  <mergeCells count="34">
    <mergeCell ref="H67:P67"/>
    <mergeCell ref="C9:D9"/>
    <mergeCell ref="E50:F50"/>
    <mergeCell ref="C14:D14"/>
    <mergeCell ref="I10:J10"/>
    <mergeCell ref="I11:J12"/>
    <mergeCell ref="C20:E20"/>
    <mergeCell ref="E33:F34"/>
    <mergeCell ref="C36:D36"/>
    <mergeCell ref="E29:F29"/>
    <mergeCell ref="I13:J15"/>
    <mergeCell ref="E78:G78"/>
    <mergeCell ref="C39:D39"/>
    <mergeCell ref="C44:F44"/>
    <mergeCell ref="C42:F42"/>
    <mergeCell ref="D65:E65"/>
    <mergeCell ref="D75:F75"/>
    <mergeCell ref="C40:E40"/>
    <mergeCell ref="I3:J4"/>
    <mergeCell ref="C2:F2"/>
    <mergeCell ref="C4:F4"/>
    <mergeCell ref="E77:F77"/>
    <mergeCell ref="C3:F3"/>
    <mergeCell ref="D8:F8"/>
    <mergeCell ref="D21:F21"/>
    <mergeCell ref="C19:F19"/>
    <mergeCell ref="E6:F7"/>
    <mergeCell ref="C23:F23"/>
    <mergeCell ref="E56:F57"/>
    <mergeCell ref="D48:E49"/>
    <mergeCell ref="D74:F74"/>
    <mergeCell ref="C74:C75"/>
    <mergeCell ref="I6:J8"/>
    <mergeCell ref="I16:J16"/>
  </mergeCells>
  <phoneticPr fontId="0" type="noConversion"/>
  <conditionalFormatting sqref="D75">
    <cfRule type="expression" dxfId="3" priority="3" stopIfTrue="1">
      <formula>#REF!&lt;-5000</formula>
    </cfRule>
  </conditionalFormatting>
  <dataValidations count="6">
    <dataValidation type="list" allowBlank="1" showInputMessage="1" showErrorMessage="1" sqref="D56 D63" xr:uid="{00000000-0002-0000-0300-000000000000}">
      <formula1>$E$90:$E$91</formula1>
    </dataValidation>
    <dataValidation type="list" allowBlank="1" showInputMessage="1" showErrorMessage="1" sqref="D6 D7 D51 D52 D60" xr:uid="{00000000-0002-0000-0300-000004000000}">
      <formula1>$D$89:$D$91</formula1>
    </dataValidation>
    <dataValidation type="custom" showInputMessage="1" showErrorMessage="1" error="A value must be entered" sqref="D22" xr:uid="{10CA286F-B8A3-48F9-A80B-8E346AEE8621}">
      <formula1>NOT(ISBLANK($D$22))</formula1>
    </dataValidation>
    <dataValidation type="list" allowBlank="1" showInputMessage="1" showErrorMessage="1" sqref="C48" xr:uid="{00000000-0002-0000-0300-000001000000}">
      <formula1>$C$81:$C$86</formula1>
    </dataValidation>
    <dataValidation type="list" allowBlank="1" showDropDown="1" showInputMessage="1" showErrorMessage="1" sqref="B83:B84" xr:uid="{00000000-0002-0000-0300-000002000000}">
      <formula1>$C$83:$C$84</formula1>
    </dataValidation>
    <dataValidation type="list" allowBlank="1" showInputMessage="1" showErrorMessage="1" sqref="C83:C84" xr:uid="{00000000-0002-0000-0300-000003000000}">
      <formula1>$C$83:$C$84</formula1>
    </dataValidation>
  </dataValidations>
  <hyperlinks>
    <hyperlink ref="C23:F23" r:id="rId1" display="CLICK HERE to get an estimate of Centrelink payments.  Print estimate and attach with your application." xr:uid="{00000000-0004-0000-0300-000000000000}"/>
  </hyperlinks>
  <printOptions gridLines="1" gridLinesSet="0"/>
  <pageMargins left="0.74803149606299213" right="0.74803149606299213" top="0.98425196850393704" bottom="0.98425196850393704" header="0.51181102362204722" footer="0.51181102362204722"/>
  <pageSetup paperSize="9" scale="59" fitToHeight="2" orientation="portrait" r:id="rId2"/>
  <headerFooter alignWithMargins="0">
    <oddHeader>&amp;C&amp;A</oddHeader>
    <oddFooter>Page &amp;P</oddFooter>
  </headerFooter>
  <rowBreaks count="2" manualBreakCount="2">
    <brk id="23" max="16383" man="1"/>
    <brk id="43" max="16383" man="1"/>
  </rowBreaks>
  <ignoredErrors>
    <ignoredError sqref="F17" formula="1"/>
    <ignoredError sqref="F67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B1:J107"/>
  <sheetViews>
    <sheetView topLeftCell="D8" zoomScaleNormal="100" workbookViewId="0">
      <selection activeCell="E12" sqref="E12"/>
    </sheetView>
  </sheetViews>
  <sheetFormatPr defaultColWidth="9.44140625" defaultRowHeight="15.6"/>
  <cols>
    <col min="1" max="1" width="4.44140625" style="46" customWidth="1"/>
    <col min="2" max="2" width="7" style="46" customWidth="1"/>
    <col min="3" max="3" width="7" style="51" customWidth="1"/>
    <col min="4" max="4" width="87.6640625" style="46" customWidth="1"/>
    <col min="5" max="5" width="56.44140625" style="45" customWidth="1"/>
    <col min="6" max="6" width="15.33203125" style="46" customWidth="1"/>
    <col min="7" max="7" width="6" style="46" customWidth="1"/>
    <col min="8" max="8" width="9.44140625" style="46"/>
    <col min="9" max="9" width="15" style="42" customWidth="1"/>
    <col min="10" max="10" width="23.44140625" style="42" customWidth="1"/>
    <col min="11" max="16384" width="9.44140625" style="46"/>
  </cols>
  <sheetData>
    <row r="1" spans="2:10" ht="16.2" thickBot="1"/>
    <row r="2" spans="2:10" ht="41.25" customHeight="1" thickBot="1">
      <c r="B2" s="332" t="s">
        <v>163</v>
      </c>
      <c r="C2" s="333"/>
      <c r="D2" s="333"/>
      <c r="E2" s="333"/>
      <c r="F2" s="333"/>
      <c r="G2" s="334"/>
      <c r="I2" s="336" t="s">
        <v>236</v>
      </c>
      <c r="J2" s="336"/>
    </row>
    <row r="3" spans="2:10" ht="16.5" customHeight="1">
      <c r="B3" s="44"/>
      <c r="D3" s="100"/>
      <c r="E3" s="191"/>
      <c r="F3" s="99"/>
      <c r="G3" s="47"/>
      <c r="I3" s="336"/>
      <c r="J3" s="336"/>
    </row>
    <row r="4" spans="2:10" ht="17.25" hidden="1" customHeight="1">
      <c r="B4" s="44"/>
      <c r="D4" s="99"/>
      <c r="E4" s="226" t="s">
        <v>60</v>
      </c>
      <c r="F4" s="99"/>
      <c r="G4" s="47"/>
      <c r="I4" s="337"/>
      <c r="J4" s="337"/>
    </row>
    <row r="5" spans="2:10" ht="23.25" customHeight="1" thickBot="1">
      <c r="B5" s="44"/>
      <c r="D5" s="335"/>
      <c r="E5" s="335"/>
      <c r="F5" s="99"/>
      <c r="G5" s="47"/>
      <c r="I5" s="166"/>
      <c r="J5" s="166"/>
    </row>
    <row r="6" spans="2:10" ht="12.75" customHeight="1">
      <c r="B6" s="44"/>
      <c r="D6" s="99"/>
      <c r="E6" s="191"/>
      <c r="F6" s="99"/>
      <c r="G6" s="47"/>
      <c r="I6" s="296" t="s">
        <v>178</v>
      </c>
      <c r="J6" s="297"/>
    </row>
    <row r="7" spans="2:10" ht="18.600000000000001" customHeight="1" thickBot="1">
      <c r="B7" s="44"/>
      <c r="D7" s="290"/>
      <c r="E7" s="290"/>
      <c r="F7" s="99"/>
      <c r="G7" s="47"/>
      <c r="I7" s="300"/>
      <c r="J7" s="301"/>
    </row>
    <row r="8" spans="2:10" ht="27" customHeight="1">
      <c r="B8" s="44"/>
      <c r="D8" s="99" t="s">
        <v>201</v>
      </c>
      <c r="E8" s="108" t="s">
        <v>202</v>
      </c>
      <c r="F8" s="99"/>
      <c r="G8" s="47"/>
      <c r="I8" s="166"/>
    </row>
    <row r="9" spans="2:10" ht="33.6" customHeight="1" thickBot="1">
      <c r="B9" s="44"/>
      <c r="D9" s="99" t="str">
        <f>IF(E8="Yes","How much will you contribute to the College fees (this should be the total amount you can afford to contribute)? "," ")</f>
        <v xml:space="preserve"> </v>
      </c>
      <c r="E9" s="236"/>
      <c r="F9" s="99"/>
      <c r="G9" s="47"/>
      <c r="J9" s="55"/>
    </row>
    <row r="10" spans="2:10" ht="19.5" customHeight="1">
      <c r="B10" s="44"/>
      <c r="D10" s="99"/>
      <c r="E10" s="191"/>
      <c r="F10" s="99"/>
      <c r="G10" s="47"/>
      <c r="I10" s="265" t="s">
        <v>166</v>
      </c>
      <c r="J10" s="266"/>
    </row>
    <row r="11" spans="2:10" ht="29.4" customHeight="1">
      <c r="B11" s="44"/>
      <c r="D11" s="99" t="s">
        <v>203</v>
      </c>
      <c r="E11" s="108" t="s">
        <v>202</v>
      </c>
      <c r="F11" s="191"/>
      <c r="G11" s="47"/>
      <c r="I11" s="263" t="s">
        <v>186</v>
      </c>
      <c r="J11" s="264"/>
    </row>
    <row r="12" spans="2:10" ht="35.4" customHeight="1" thickBot="1">
      <c r="B12" s="44"/>
      <c r="D12" s="237" t="str">
        <f>IF(E11="Yes","How much will the student be given a week for general spending? "," ")</f>
        <v xml:space="preserve"> </v>
      </c>
      <c r="E12" s="236"/>
      <c r="F12" s="191"/>
      <c r="G12" s="47"/>
      <c r="I12" s="263"/>
      <c r="J12" s="264"/>
    </row>
    <row r="13" spans="2:10" ht="16.5" customHeight="1" thickBot="1">
      <c r="B13" s="44"/>
      <c r="D13" s="329"/>
      <c r="E13" s="329"/>
      <c r="F13" s="191"/>
      <c r="G13" s="47"/>
      <c r="I13" s="254" t="s">
        <v>165</v>
      </c>
      <c r="J13" s="255"/>
    </row>
    <row r="14" spans="2:10" ht="20.25" customHeight="1" thickBot="1">
      <c r="B14" s="44"/>
      <c r="C14" s="200"/>
      <c r="D14" s="201" t="str">
        <f>IF(E11="Other", "Please give details of Other","Parent / Guardian 1")</f>
        <v>Parent / Guardian 1</v>
      </c>
      <c r="E14" s="202"/>
      <c r="F14" s="191"/>
      <c r="G14" s="47"/>
      <c r="I14" s="256"/>
      <c r="J14" s="257"/>
    </row>
    <row r="15" spans="2:10" ht="21" customHeight="1">
      <c r="B15" s="44"/>
      <c r="D15" s="99" t="s">
        <v>56</v>
      </c>
      <c r="E15" s="196"/>
      <c r="F15" s="191"/>
      <c r="G15" s="47"/>
    </row>
    <row r="16" spans="2:10" ht="21" customHeight="1">
      <c r="B16" s="44"/>
      <c r="D16" s="99" t="s">
        <v>58</v>
      </c>
      <c r="E16" s="196"/>
      <c r="F16" s="191"/>
      <c r="G16" s="47"/>
    </row>
    <row r="17" spans="2:10" ht="21" customHeight="1">
      <c r="B17" s="44"/>
      <c r="D17" s="99" t="str">
        <f>IF(E11="Other","Relationship to student","Marital status")</f>
        <v>Marital status</v>
      </c>
      <c r="E17" s="196"/>
      <c r="F17" s="191"/>
      <c r="G17" s="47"/>
    </row>
    <row r="18" spans="2:10" ht="21" customHeight="1">
      <c r="B18" s="44"/>
      <c r="D18" s="100"/>
      <c r="E18" s="191"/>
      <c r="F18" s="191"/>
      <c r="G18" s="47"/>
    </row>
    <row r="19" spans="2:10" ht="48" customHeight="1">
      <c r="B19" s="44"/>
      <c r="D19" s="199" t="s">
        <v>238</v>
      </c>
      <c r="E19" s="196"/>
      <c r="F19" s="99" t="s">
        <v>59</v>
      </c>
      <c r="G19" s="47"/>
    </row>
    <row r="20" spans="2:10" ht="21.75" customHeight="1">
      <c r="B20" s="44"/>
      <c r="E20" s="195" t="s">
        <v>164</v>
      </c>
      <c r="F20" s="182"/>
      <c r="G20" s="47"/>
    </row>
    <row r="21" spans="2:10" ht="32.4" customHeight="1">
      <c r="B21" s="44"/>
      <c r="D21" s="60" t="s">
        <v>239</v>
      </c>
      <c r="E21" s="108" t="s">
        <v>202</v>
      </c>
      <c r="F21" s="191"/>
      <c r="G21" s="47"/>
    </row>
    <row r="22" spans="2:10" ht="53.25" customHeight="1">
      <c r="B22" s="44"/>
      <c r="D22" s="60" t="str">
        <f>IF(E21="No","Please give an estimate of 2023 income, and supply documents in support of the estimated amount?","")</f>
        <v/>
      </c>
      <c r="E22" s="196"/>
      <c r="F22" s="191"/>
      <c r="G22" s="47"/>
      <c r="I22" s="92"/>
      <c r="J22" s="92"/>
    </row>
    <row r="23" spans="2:10" ht="21.75" customHeight="1">
      <c r="B23" s="44"/>
      <c r="G23" s="47"/>
    </row>
    <row r="24" spans="2:10" ht="35.1" customHeight="1">
      <c r="B24" s="44"/>
      <c r="D24" s="99" t="s">
        <v>79</v>
      </c>
      <c r="E24" s="108" t="s">
        <v>241</v>
      </c>
      <c r="F24" s="99"/>
      <c r="G24" s="47"/>
    </row>
    <row r="25" spans="2:10" ht="16.2" thickBot="1">
      <c r="B25" s="44"/>
      <c r="D25" s="99"/>
      <c r="E25" s="191"/>
      <c r="F25" s="99"/>
      <c r="G25" s="47"/>
    </row>
    <row r="26" spans="2:10" ht="72" customHeight="1" thickBot="1">
      <c r="B26" s="44"/>
      <c r="D26" s="330" t="s">
        <v>192</v>
      </c>
      <c r="E26" s="331"/>
      <c r="F26" s="99"/>
      <c r="G26" s="47"/>
    </row>
    <row r="27" spans="2:10" ht="92.25" customHeight="1" thickBot="1">
      <c r="B27" s="44"/>
      <c r="D27" s="308"/>
      <c r="E27" s="310"/>
      <c r="F27" s="99"/>
      <c r="G27" s="47"/>
    </row>
    <row r="28" spans="2:10" ht="16.2" thickBot="1">
      <c r="B28" s="44"/>
      <c r="D28" s="191"/>
      <c r="E28" s="191"/>
      <c r="F28" s="99"/>
      <c r="G28" s="47"/>
      <c r="I28" s="46"/>
    </row>
    <row r="29" spans="2:10" ht="16.2" thickBot="1">
      <c r="B29" s="44"/>
      <c r="C29" s="200"/>
      <c r="D29" s="201" t="str">
        <f>IF(E11="Other", "Please give details of Other","Parent / Guardian 2")</f>
        <v>Parent / Guardian 2</v>
      </c>
      <c r="E29" s="202"/>
      <c r="F29" s="191"/>
      <c r="G29" s="47"/>
    </row>
    <row r="30" spans="2:10" ht="21.75" customHeight="1">
      <c r="B30" s="44"/>
      <c r="D30" s="99" t="s">
        <v>56</v>
      </c>
      <c r="E30" s="196"/>
      <c r="F30" s="191"/>
      <c r="G30" s="47"/>
    </row>
    <row r="31" spans="2:10" ht="21.75" customHeight="1">
      <c r="B31" s="44"/>
      <c r="D31" s="99" t="s">
        <v>58</v>
      </c>
      <c r="E31" s="196"/>
      <c r="F31" s="191"/>
      <c r="G31" s="47"/>
    </row>
    <row r="32" spans="2:10" ht="21.75" customHeight="1">
      <c r="B32" s="44"/>
      <c r="D32" s="99" t="s">
        <v>57</v>
      </c>
      <c r="E32" s="196"/>
      <c r="F32" s="191"/>
      <c r="G32" s="47"/>
    </row>
    <row r="33" spans="2:10" ht="20.25" customHeight="1">
      <c r="B33" s="44"/>
      <c r="G33" s="47"/>
    </row>
    <row r="34" spans="2:10" ht="47.1" customHeight="1">
      <c r="B34" s="44"/>
      <c r="D34" s="199" t="s">
        <v>240</v>
      </c>
      <c r="E34" s="196"/>
      <c r="F34" s="99" t="s">
        <v>59</v>
      </c>
      <c r="G34" s="47"/>
    </row>
    <row r="35" spans="2:10" ht="20.25" customHeight="1">
      <c r="B35" s="44"/>
      <c r="E35" s="195"/>
      <c r="F35" s="191"/>
      <c r="G35" s="47"/>
    </row>
    <row r="36" spans="2:10" ht="30.9" customHeight="1">
      <c r="B36" s="44"/>
      <c r="D36" s="60" t="s">
        <v>239</v>
      </c>
      <c r="E36" s="108" t="s">
        <v>202</v>
      </c>
      <c r="F36" s="191"/>
      <c r="G36" s="47"/>
    </row>
    <row r="37" spans="2:10" ht="42" customHeight="1">
      <c r="B37" s="44"/>
      <c r="D37" s="60" t="str">
        <f>IF(E36="No","Please give estimate of 2021 income, and supply documents in support of the estimated amount", " ")</f>
        <v xml:space="preserve"> </v>
      </c>
      <c r="E37" s="196"/>
      <c r="F37" s="191"/>
      <c r="G37" s="47"/>
      <c r="I37" s="92"/>
      <c r="J37" s="92"/>
    </row>
    <row r="38" spans="2:10" ht="21" customHeight="1">
      <c r="B38" s="44"/>
      <c r="G38" s="47"/>
    </row>
    <row r="39" spans="2:10" ht="16.5" customHeight="1">
      <c r="B39" s="44"/>
      <c r="D39" s="82"/>
      <c r="E39" s="82"/>
      <c r="F39" s="99"/>
      <c r="G39" s="47"/>
    </row>
    <row r="40" spans="2:10" ht="33" customHeight="1">
      <c r="B40" s="44"/>
      <c r="D40" s="99" t="s">
        <v>79</v>
      </c>
      <c r="E40" s="108" t="s">
        <v>241</v>
      </c>
      <c r="F40" s="99"/>
      <c r="G40" s="47"/>
    </row>
    <row r="41" spans="2:10" ht="16.2" thickBot="1">
      <c r="B41" s="44"/>
      <c r="D41" s="99"/>
      <c r="E41" s="191"/>
      <c r="F41" s="99"/>
      <c r="G41" s="47"/>
    </row>
    <row r="42" spans="2:10" ht="72" customHeight="1" thickBot="1">
      <c r="B42" s="44"/>
      <c r="D42" s="330" t="s">
        <v>193</v>
      </c>
      <c r="E42" s="331"/>
      <c r="F42" s="99"/>
      <c r="G42" s="47"/>
    </row>
    <row r="43" spans="2:10" ht="92.25" customHeight="1" thickBot="1">
      <c r="B43" s="44"/>
      <c r="D43" s="308"/>
      <c r="E43" s="310"/>
      <c r="F43" s="99"/>
      <c r="G43" s="47"/>
    </row>
    <row r="44" spans="2:10" ht="33.75" customHeight="1">
      <c r="B44" s="44"/>
      <c r="D44" s="327" t="s">
        <v>194</v>
      </c>
      <c r="E44" s="328"/>
      <c r="F44" s="99"/>
      <c r="G44" s="47"/>
    </row>
    <row r="45" spans="2:10" ht="27.75" customHeight="1">
      <c r="B45" s="44"/>
      <c r="D45" s="99"/>
      <c r="E45" s="275" t="s">
        <v>114</v>
      </c>
      <c r="F45" s="275"/>
      <c r="G45" s="47"/>
    </row>
    <row r="46" spans="2:10" ht="16.5" customHeight="1" thickBot="1">
      <c r="B46" s="101"/>
      <c r="C46" s="102"/>
      <c r="D46" s="103"/>
      <c r="E46" s="104"/>
      <c r="F46" s="103"/>
      <c r="G46" s="105"/>
    </row>
    <row r="47" spans="2:10" ht="22.5" hidden="1" customHeight="1">
      <c r="D47" s="99"/>
      <c r="E47" s="191"/>
      <c r="F47" s="99"/>
    </row>
    <row r="48" spans="2:10" ht="22.5" hidden="1" customHeight="1">
      <c r="D48" s="99"/>
      <c r="E48" s="191"/>
      <c r="F48" s="99"/>
    </row>
    <row r="49" spans="2:10" ht="31.2" hidden="1" customHeight="1">
      <c r="D49" s="99"/>
      <c r="E49" s="191"/>
      <c r="F49" s="99" t="s">
        <v>241</v>
      </c>
      <c r="G49" s="99"/>
    </row>
    <row r="50" spans="2:10" ht="18" hidden="1">
      <c r="B50" s="92"/>
      <c r="C50" s="106"/>
      <c r="D50" s="107"/>
      <c r="E50" s="190"/>
      <c r="F50" s="190">
        <v>1</v>
      </c>
      <c r="G50" s="92"/>
    </row>
    <row r="51" spans="2:10" ht="18" hidden="1">
      <c r="B51" s="92"/>
      <c r="C51" s="106"/>
      <c r="D51" s="107" t="s">
        <v>202</v>
      </c>
      <c r="E51" s="190"/>
      <c r="F51" s="190">
        <v>2</v>
      </c>
      <c r="G51" s="92"/>
    </row>
    <row r="52" spans="2:10" s="92" customFormat="1" ht="20.25" hidden="1" customHeight="1">
      <c r="C52" s="106"/>
      <c r="D52" s="92" t="s">
        <v>3</v>
      </c>
      <c r="E52" s="93"/>
      <c r="F52" s="93">
        <v>3</v>
      </c>
      <c r="I52" s="42"/>
      <c r="J52" s="42"/>
    </row>
    <row r="53" spans="2:10" s="92" customFormat="1" ht="18" hidden="1">
      <c r="C53" s="106"/>
      <c r="D53" s="92" t="s">
        <v>4</v>
      </c>
      <c r="E53" s="93"/>
      <c r="F53" s="93">
        <v>4</v>
      </c>
      <c r="I53" s="42"/>
      <c r="J53" s="42"/>
    </row>
    <row r="54" spans="2:10" s="92" customFormat="1" ht="18" hidden="1">
      <c r="C54" s="106"/>
      <c r="E54" s="93"/>
      <c r="F54" s="93">
        <v>5</v>
      </c>
      <c r="I54" s="42"/>
      <c r="J54" s="42"/>
    </row>
    <row r="55" spans="2:10" s="92" customFormat="1" ht="18" hidden="1">
      <c r="C55" s="106"/>
      <c r="E55" s="93"/>
      <c r="F55" s="93">
        <v>6</v>
      </c>
      <c r="I55" s="42"/>
      <c r="J55" s="42"/>
    </row>
    <row r="56" spans="2:10" s="92" customFormat="1" ht="18" hidden="1">
      <c r="C56" s="106"/>
      <c r="E56" s="93"/>
      <c r="F56" s="93">
        <v>7</v>
      </c>
      <c r="I56" s="42"/>
      <c r="J56" s="42"/>
    </row>
    <row r="57" spans="2:10" s="92" customFormat="1" ht="18" hidden="1">
      <c r="C57" s="106"/>
      <c r="E57" s="93"/>
      <c r="F57" s="93">
        <v>8</v>
      </c>
      <c r="I57" s="42"/>
      <c r="J57" s="42"/>
    </row>
    <row r="58" spans="2:10" s="92" customFormat="1" ht="18" hidden="1">
      <c r="C58" s="106"/>
      <c r="D58" s="92" t="s">
        <v>202</v>
      </c>
      <c r="E58" s="93"/>
      <c r="F58" s="93"/>
      <c r="I58" s="42"/>
      <c r="J58" s="42"/>
    </row>
    <row r="59" spans="2:10" s="92" customFormat="1" ht="18" hidden="1">
      <c r="C59" s="106"/>
      <c r="D59" s="92" t="s">
        <v>3</v>
      </c>
      <c r="E59" s="93"/>
      <c r="I59" s="42"/>
      <c r="J59" s="197"/>
    </row>
    <row r="60" spans="2:10" s="92" customFormat="1" ht="18" hidden="1">
      <c r="C60" s="106"/>
      <c r="D60" s="92" t="s">
        <v>4</v>
      </c>
      <c r="E60" s="93"/>
      <c r="I60" s="42"/>
      <c r="J60" s="197"/>
    </row>
    <row r="61" spans="2:10" s="92" customFormat="1" ht="18" hidden="1">
      <c r="C61" s="106"/>
      <c r="D61" s="92" t="s">
        <v>62</v>
      </c>
      <c r="E61" s="93" t="s">
        <v>61</v>
      </c>
      <c r="I61" s="42"/>
      <c r="J61" s="197"/>
    </row>
    <row r="62" spans="2:10" s="92" customFormat="1" ht="18" hidden="1">
      <c r="C62" s="106"/>
      <c r="D62" s="92" t="s">
        <v>60</v>
      </c>
      <c r="E62" s="326" t="s">
        <v>184</v>
      </c>
      <c r="F62" s="326"/>
      <c r="I62" s="42"/>
      <c r="J62" s="197"/>
    </row>
    <row r="63" spans="2:10" s="92" customFormat="1" ht="18" hidden="1">
      <c r="C63" s="106"/>
      <c r="E63" s="326"/>
      <c r="F63" s="326"/>
      <c r="I63" s="42"/>
    </row>
    <row r="64" spans="2:10" s="92" customFormat="1" ht="18" hidden="1">
      <c r="C64" s="106"/>
      <c r="E64" s="93"/>
      <c r="I64" s="42"/>
    </row>
    <row r="65" spans="2:10" s="92" customFormat="1" ht="18" hidden="1" customHeight="1">
      <c r="C65" s="106"/>
      <c r="E65" s="93"/>
      <c r="I65" s="42"/>
    </row>
    <row r="66" spans="2:10" s="92" customFormat="1" ht="18" hidden="1">
      <c r="B66" s="46"/>
      <c r="C66" s="51"/>
      <c r="D66" s="46"/>
      <c r="E66" s="45"/>
      <c r="F66" s="46">
        <v>6000</v>
      </c>
      <c r="G66" s="46"/>
      <c r="I66" s="42"/>
    </row>
    <row r="67" spans="2:10" s="92" customFormat="1" ht="18" hidden="1">
      <c r="B67" s="46"/>
      <c r="C67" s="51"/>
      <c r="D67" s="46"/>
      <c r="E67" s="45"/>
      <c r="F67" s="46">
        <v>8000</v>
      </c>
      <c r="G67" s="46"/>
      <c r="I67" s="42"/>
    </row>
    <row r="68" spans="2:10" ht="18" hidden="1">
      <c r="F68" s="46">
        <v>10000</v>
      </c>
      <c r="J68" s="92"/>
    </row>
    <row r="69" spans="2:10" ht="18" hidden="1">
      <c r="F69" s="46">
        <v>12000</v>
      </c>
      <c r="J69" s="92"/>
    </row>
    <row r="70" spans="2:10" ht="18" hidden="1">
      <c r="F70" s="46">
        <v>14000</v>
      </c>
      <c r="J70" s="198"/>
    </row>
    <row r="71" spans="2:10" ht="18" hidden="1">
      <c r="F71" s="46">
        <v>16000</v>
      </c>
      <c r="J71" s="198"/>
    </row>
    <row r="72" spans="2:10" ht="18" hidden="1">
      <c r="F72" s="46">
        <v>18000</v>
      </c>
      <c r="J72" s="92"/>
    </row>
    <row r="73" spans="2:10" ht="18" hidden="1">
      <c r="F73" s="46">
        <v>20000</v>
      </c>
      <c r="J73" s="197"/>
    </row>
    <row r="74" spans="2:10" ht="18" hidden="1">
      <c r="F74" s="46">
        <v>22000</v>
      </c>
      <c r="J74" s="197"/>
    </row>
    <row r="75" spans="2:10" ht="18" hidden="1">
      <c r="J75" s="197"/>
    </row>
    <row r="76" spans="2:10" ht="18" hidden="1">
      <c r="J76" s="92"/>
    </row>
    <row r="77" spans="2:10" ht="18" hidden="1">
      <c r="J77" s="92"/>
    </row>
    <row r="78" spans="2:10" hidden="1"/>
    <row r="79" spans="2:10" ht="18" hidden="1">
      <c r="J79" s="92"/>
    </row>
    <row r="80" spans="2:10" ht="18" hidden="1">
      <c r="J80" s="92"/>
    </row>
    <row r="81" spans="9:10" ht="18" hidden="1">
      <c r="J81" s="92"/>
    </row>
    <row r="82" spans="9:10" hidden="1"/>
    <row r="83" spans="9:10" hidden="1">
      <c r="I83" s="80"/>
    </row>
    <row r="84" spans="9:10" hidden="1">
      <c r="I84" s="80"/>
    </row>
    <row r="85" spans="9:10" hidden="1">
      <c r="I85" s="80"/>
    </row>
    <row r="86" spans="9:10" hidden="1">
      <c r="I86" s="80"/>
    </row>
    <row r="87" spans="9:10" hidden="1"/>
    <row r="88" spans="9:10" hidden="1"/>
    <row r="89" spans="9:10" hidden="1"/>
    <row r="90" spans="9:10" hidden="1"/>
    <row r="91" spans="9:10" hidden="1"/>
    <row r="92" spans="9:10" hidden="1"/>
    <row r="93" spans="9:10" hidden="1"/>
    <row r="94" spans="9:10" ht="18" hidden="1">
      <c r="I94" s="92"/>
    </row>
    <row r="95" spans="9:10" ht="18" hidden="1">
      <c r="I95" s="92"/>
    </row>
    <row r="96" spans="9:10" ht="18" hidden="1">
      <c r="I96" s="92"/>
    </row>
    <row r="97" spans="9:9" ht="18" hidden="1">
      <c r="I97" s="92"/>
    </row>
    <row r="98" spans="9:9" ht="18" hidden="1">
      <c r="I98" s="92"/>
    </row>
    <row r="99" spans="9:9" ht="18" hidden="1">
      <c r="I99" s="92"/>
    </row>
    <row r="100" spans="9:9" ht="18" hidden="1">
      <c r="I100" s="92"/>
    </row>
    <row r="101" spans="9:9" ht="18" hidden="1">
      <c r="I101" s="92"/>
    </row>
    <row r="102" spans="9:9" ht="18" hidden="1">
      <c r="I102" s="92"/>
    </row>
    <row r="103" spans="9:9" ht="18" hidden="1">
      <c r="I103" s="92"/>
    </row>
    <row r="104" spans="9:9" ht="18">
      <c r="I104" s="92"/>
    </row>
    <row r="105" spans="9:9" ht="18">
      <c r="I105" s="92"/>
    </row>
    <row r="106" spans="9:9" ht="18">
      <c r="I106" s="92"/>
    </row>
    <row r="107" spans="9:9" ht="18">
      <c r="I107" s="92"/>
    </row>
  </sheetData>
  <sheetProtection algorithmName="SHA-512" hashValue="E8Rhy8cwghBd8fbTM9BpA64rstzO6g3GjT+5MEWUMCqDQiYqwYntOrE7rGPTBqXe0IVmZp8DP9zhA3FH0fxsbw==" saltValue="4yJ60z19jggMVf/q+X+5QQ==" spinCount="100000" sheet="1" selectLockedCells="1"/>
  <mergeCells count="17">
    <mergeCell ref="I13:J14"/>
    <mergeCell ref="B2:G2"/>
    <mergeCell ref="D5:E5"/>
    <mergeCell ref="E62:F62"/>
    <mergeCell ref="D7:E7"/>
    <mergeCell ref="I10:J10"/>
    <mergeCell ref="I11:J12"/>
    <mergeCell ref="I6:J7"/>
    <mergeCell ref="I2:J4"/>
    <mergeCell ref="E63:F63"/>
    <mergeCell ref="D44:E44"/>
    <mergeCell ref="D13:E13"/>
    <mergeCell ref="E45:F45"/>
    <mergeCell ref="D26:E26"/>
    <mergeCell ref="D27:E27"/>
    <mergeCell ref="D42:E42"/>
    <mergeCell ref="D43:E43"/>
  </mergeCells>
  <dataValidations count="5">
    <dataValidation type="list" allowBlank="1" showInputMessage="1" showErrorMessage="1" sqref="E21 E36 E8" xr:uid="{00000000-0002-0000-0400-000000000000}">
      <formula1>$D$58:$D$60</formula1>
    </dataValidation>
    <dataValidation type="list" showInputMessage="1" showErrorMessage="1" sqref="E11" xr:uid="{00000000-0002-0000-0400-000001000000}">
      <formula1>$D$50:$D$54</formula1>
    </dataValidation>
    <dataValidation type="list" allowBlank="1" showInputMessage="1" showErrorMessage="1" sqref="E4" xr:uid="{00000000-0002-0000-0400-000002000000}">
      <formula1>$D$61:$D$63</formula1>
    </dataValidation>
    <dataValidation type="list" allowBlank="1" showInputMessage="1" showErrorMessage="1" sqref="E40 E24" xr:uid="{00000000-0002-0000-0400-000003000000}">
      <formula1>$F$49:$F$57</formula1>
    </dataValidation>
    <dataValidation type="custom" showInputMessage="1" showErrorMessage="1" error="A value must be  entered" sqref="E9" xr:uid="{F43610BC-BAE3-4ECC-AA6B-37F02EE2185F}">
      <formula1>NOT(ISBLANK($E$9))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6"/>
  <sheetViews>
    <sheetView topLeftCell="A25" workbookViewId="0">
      <selection activeCell="A28" sqref="A28:XFD561"/>
    </sheetView>
  </sheetViews>
  <sheetFormatPr defaultRowHeight="13.2"/>
  <cols>
    <col min="2" max="2" width="6.44140625" customWidth="1"/>
    <col min="3" max="3" width="124.44140625" customWidth="1"/>
    <col min="4" max="4" width="7.44140625" customWidth="1"/>
    <col min="6" max="6" width="28" bestFit="1" customWidth="1"/>
  </cols>
  <sheetData>
    <row r="1" spans="1:6" ht="23.4" thickBot="1">
      <c r="A1" s="140"/>
      <c r="B1" s="140"/>
      <c r="C1" s="140"/>
      <c r="D1" s="140"/>
      <c r="E1" s="140"/>
      <c r="F1" s="161"/>
    </row>
    <row r="2" spans="1:6" ht="22.8">
      <c r="A2" s="140"/>
      <c r="B2" s="148"/>
      <c r="C2" s="149"/>
      <c r="D2" s="150"/>
      <c r="E2" s="140"/>
      <c r="F2" s="161"/>
    </row>
    <row r="3" spans="1:6" ht="17.7" customHeight="1">
      <c r="A3" s="146"/>
      <c r="B3" s="151"/>
      <c r="C3" s="139" t="s">
        <v>138</v>
      </c>
      <c r="D3" s="152"/>
      <c r="E3" s="160"/>
      <c r="F3" s="338" t="s">
        <v>216</v>
      </c>
    </row>
    <row r="4" spans="1:6" ht="18">
      <c r="A4" s="146"/>
      <c r="B4" s="151"/>
      <c r="C4" s="139" t="s">
        <v>139</v>
      </c>
      <c r="D4" s="152"/>
      <c r="E4" s="160"/>
      <c r="F4" s="338"/>
    </row>
    <row r="5" spans="1:6" ht="13.2" customHeight="1">
      <c r="A5" s="140"/>
      <c r="B5" s="153"/>
      <c r="C5" s="140"/>
      <c r="D5" s="154"/>
      <c r="E5" s="140"/>
      <c r="F5" s="338"/>
    </row>
    <row r="6" spans="1:6" ht="22.95" customHeight="1">
      <c r="A6" s="140"/>
      <c r="B6" s="153"/>
      <c r="C6" s="140"/>
      <c r="D6" s="154"/>
      <c r="E6" s="140"/>
      <c r="F6" s="338"/>
    </row>
    <row r="7" spans="1:6" ht="22.95" customHeight="1">
      <c r="A7" s="140"/>
      <c r="B7" s="153"/>
      <c r="C7" s="138" t="s">
        <v>150</v>
      </c>
      <c r="D7" s="154"/>
      <c r="E7" s="140"/>
      <c r="F7" s="338"/>
    </row>
    <row r="8" spans="1:6" ht="129.6">
      <c r="A8" s="140"/>
      <c r="B8" s="153"/>
      <c r="C8" s="227" t="s">
        <v>189</v>
      </c>
      <c r="D8" s="154"/>
      <c r="E8" s="140"/>
      <c r="F8" s="161"/>
    </row>
    <row r="9" spans="1:6" ht="22.8">
      <c r="A9" s="140"/>
      <c r="B9" s="153"/>
      <c r="C9" s="141"/>
      <c r="D9" s="154"/>
      <c r="E9" s="140"/>
      <c r="F9" s="161"/>
    </row>
    <row r="10" spans="1:6" ht="22.8">
      <c r="A10" s="140"/>
      <c r="B10" s="153"/>
      <c r="C10" s="142" t="s">
        <v>146</v>
      </c>
      <c r="D10" s="154"/>
      <c r="E10" s="140"/>
      <c r="F10" s="161"/>
    </row>
    <row r="11" spans="1:6" ht="22.8">
      <c r="A11" s="140"/>
      <c r="B11" s="153"/>
      <c r="C11" s="142" t="s">
        <v>147</v>
      </c>
      <c r="D11" s="154"/>
      <c r="E11" s="140"/>
      <c r="F11" s="161"/>
    </row>
    <row r="12" spans="1:6" ht="22.8">
      <c r="A12" s="140"/>
      <c r="B12" s="153"/>
      <c r="C12" s="143"/>
      <c r="D12" s="154"/>
      <c r="E12" s="140"/>
      <c r="F12" s="161"/>
    </row>
    <row r="13" spans="1:6" ht="22.8">
      <c r="A13" s="140"/>
      <c r="B13" s="153"/>
      <c r="C13" s="138" t="s">
        <v>140</v>
      </c>
      <c r="D13" s="154"/>
      <c r="E13" s="140"/>
      <c r="F13" s="161"/>
    </row>
    <row r="14" spans="1:6" ht="109.5" customHeight="1">
      <c r="A14" s="140"/>
      <c r="B14" s="153"/>
      <c r="C14" s="227" t="s">
        <v>190</v>
      </c>
      <c r="D14" s="154"/>
      <c r="E14" s="140"/>
      <c r="F14" s="161"/>
    </row>
    <row r="15" spans="1:6" ht="22.8">
      <c r="A15" s="140"/>
      <c r="B15" s="153"/>
      <c r="C15" s="142" t="s">
        <v>148</v>
      </c>
      <c r="D15" s="154"/>
      <c r="E15" s="140"/>
      <c r="F15" s="161"/>
    </row>
    <row r="16" spans="1:6" ht="22.8">
      <c r="A16" s="140"/>
      <c r="B16" s="153"/>
      <c r="C16" s="142" t="s">
        <v>149</v>
      </c>
      <c r="D16" s="154"/>
      <c r="E16" s="140"/>
      <c r="F16" s="161"/>
    </row>
    <row r="17" spans="1:6" ht="22.8">
      <c r="A17" s="140"/>
      <c r="B17" s="153"/>
      <c r="C17" s="142" t="s">
        <v>148</v>
      </c>
      <c r="D17" s="154"/>
      <c r="E17" s="140"/>
      <c r="F17" s="161"/>
    </row>
    <row r="18" spans="1:6" ht="22.8">
      <c r="A18" s="140"/>
      <c r="B18" s="153"/>
      <c r="C18" s="142" t="s">
        <v>149</v>
      </c>
      <c r="D18" s="154"/>
      <c r="E18" s="140"/>
      <c r="F18" s="161"/>
    </row>
    <row r="19" spans="1:6" ht="22.8">
      <c r="A19" s="140"/>
      <c r="B19" s="153"/>
      <c r="C19" s="144"/>
      <c r="D19" s="154"/>
      <c r="E19" s="140"/>
      <c r="F19" s="161"/>
    </row>
    <row r="20" spans="1:6" ht="22.8">
      <c r="A20" s="147"/>
      <c r="B20" s="155"/>
      <c r="C20" s="138" t="s">
        <v>145</v>
      </c>
      <c r="D20" s="156"/>
      <c r="E20" s="147"/>
      <c r="F20" s="162"/>
    </row>
    <row r="21" spans="1:6" ht="22.8">
      <c r="A21" s="147"/>
      <c r="B21" s="155"/>
      <c r="C21" s="145" t="s">
        <v>141</v>
      </c>
      <c r="D21" s="156"/>
      <c r="E21" s="147"/>
      <c r="F21" s="162"/>
    </row>
    <row r="22" spans="1:6" ht="22.8">
      <c r="A22" s="147"/>
      <c r="B22" s="155"/>
      <c r="C22" s="145" t="s">
        <v>143</v>
      </c>
      <c r="D22" s="156"/>
      <c r="E22" s="147"/>
      <c r="F22" s="162"/>
    </row>
    <row r="23" spans="1:6" ht="22.8">
      <c r="A23" s="147"/>
      <c r="B23" s="155"/>
      <c r="C23" s="145" t="s">
        <v>142</v>
      </c>
      <c r="D23" s="156"/>
      <c r="E23" s="147"/>
      <c r="F23" s="162"/>
    </row>
    <row r="24" spans="1:6" ht="22.8">
      <c r="A24" s="147"/>
      <c r="B24" s="155"/>
      <c r="C24" s="145" t="s">
        <v>144</v>
      </c>
      <c r="D24" s="156"/>
      <c r="E24" s="147"/>
      <c r="F24" s="162"/>
    </row>
    <row r="25" spans="1:6" ht="22.8">
      <c r="A25" s="147"/>
      <c r="B25" s="155"/>
      <c r="C25" s="145" t="s">
        <v>188</v>
      </c>
      <c r="D25" s="156"/>
      <c r="E25" s="147"/>
      <c r="F25" s="162"/>
    </row>
    <row r="26" spans="1:6" ht="23.4" thickBot="1">
      <c r="A26" s="140"/>
      <c r="B26" s="157"/>
      <c r="C26" s="158"/>
      <c r="D26" s="159"/>
      <c r="E26" s="140"/>
      <c r="F26" s="161"/>
    </row>
  </sheetData>
  <sheetProtection algorithmName="SHA-512" hashValue="KDMafThRRXE27HM7K4HHM2ScAjDEw+Ee7QoJTLh9S0E/TypXem3lR8Inva1dNY/jF0M5sONlyhsjxyQJs7f/gQ==" saltValue="ZoLfHqwMwwIpJ1woKqvUnQ==" spinCount="100000" sheet="1" objects="1" scenarios="1" selectLockedCells="1" selectUnlockedCells="1"/>
  <mergeCells count="1">
    <mergeCell ref="F3:F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3C8EE-68D2-4102-8EF8-D67A1E223577}">
  <dimension ref="A2:D19"/>
  <sheetViews>
    <sheetView showGridLines="0" workbookViewId="0">
      <selection activeCell="C8" sqref="C8"/>
    </sheetView>
  </sheetViews>
  <sheetFormatPr defaultRowHeight="13.2"/>
  <cols>
    <col min="1" max="1" width="17.44140625" customWidth="1"/>
    <col min="2" max="2" width="37.44140625" customWidth="1"/>
    <col min="3" max="3" width="83.33203125" customWidth="1"/>
    <col min="4" max="4" width="24.6640625" style="238" customWidth="1"/>
  </cols>
  <sheetData>
    <row r="2" spans="1:4" ht="21">
      <c r="A2" s="344" t="s">
        <v>255</v>
      </c>
      <c r="B2" s="344"/>
      <c r="C2" s="344"/>
      <c r="D2" s="344"/>
    </row>
    <row r="3" spans="1:4" ht="13.8" thickBot="1"/>
    <row r="4" spans="1:4" s="239" customFormat="1" ht="29.25" customHeight="1" thickBot="1">
      <c r="A4" s="240" t="s">
        <v>105</v>
      </c>
      <c r="B4" s="241" t="s">
        <v>106</v>
      </c>
      <c r="C4" s="241" t="s">
        <v>217</v>
      </c>
      <c r="D4" s="242" t="s">
        <v>218</v>
      </c>
    </row>
    <row r="5" spans="1:4" ht="15.6">
      <c r="A5" s="339" t="s">
        <v>107</v>
      </c>
      <c r="B5" s="339" t="s">
        <v>116</v>
      </c>
      <c r="C5" s="246" t="s">
        <v>115</v>
      </c>
      <c r="D5" s="342">
        <v>38937</v>
      </c>
    </row>
    <row r="6" spans="1:4" ht="16.2" thickBot="1">
      <c r="A6" s="340"/>
      <c r="B6" s="340"/>
      <c r="C6" s="247" t="s">
        <v>251</v>
      </c>
      <c r="D6" s="343"/>
    </row>
    <row r="7" spans="1:4" ht="15.6">
      <c r="A7" s="340"/>
      <c r="B7" s="340"/>
      <c r="C7" s="246" t="s">
        <v>219</v>
      </c>
      <c r="D7" s="342">
        <v>33183</v>
      </c>
    </row>
    <row r="8" spans="1:4" ht="16.2" thickBot="1">
      <c r="A8" s="341"/>
      <c r="B8" s="341"/>
      <c r="C8" s="247" t="s">
        <v>250</v>
      </c>
      <c r="D8" s="343"/>
    </row>
    <row r="9" spans="1:4" ht="28.5" customHeight="1">
      <c r="A9" s="339" t="s">
        <v>108</v>
      </c>
      <c r="B9" s="339" t="s">
        <v>222</v>
      </c>
      <c r="C9" s="339" t="s">
        <v>252</v>
      </c>
      <c r="D9" s="342">
        <v>39244</v>
      </c>
    </row>
    <row r="10" spans="1:4" ht="13.8" thickBot="1">
      <c r="A10" s="340"/>
      <c r="B10" s="340"/>
      <c r="C10" s="341"/>
      <c r="D10" s="343"/>
    </row>
    <row r="11" spans="1:4" ht="28.5" customHeight="1">
      <c r="A11" s="340"/>
      <c r="B11" s="340"/>
      <c r="C11" s="339" t="s">
        <v>253</v>
      </c>
      <c r="D11" s="342">
        <v>33604</v>
      </c>
    </row>
    <row r="12" spans="1:4" ht="13.8" thickBot="1">
      <c r="A12" s="341"/>
      <c r="B12" s="341"/>
      <c r="C12" s="341"/>
      <c r="D12" s="343"/>
    </row>
    <row r="13" spans="1:4" ht="28.5" customHeight="1">
      <c r="A13" s="339" t="s">
        <v>220</v>
      </c>
      <c r="B13" s="346" t="s">
        <v>223</v>
      </c>
      <c r="C13" s="339" t="s">
        <v>252</v>
      </c>
      <c r="D13" s="342">
        <v>19935</v>
      </c>
    </row>
    <row r="14" spans="1:4" ht="12.75" customHeight="1">
      <c r="A14" s="340"/>
      <c r="B14" s="347"/>
      <c r="C14" s="340"/>
      <c r="D14" s="345"/>
    </row>
    <row r="15" spans="1:4" ht="48.75" customHeight="1" thickBot="1">
      <c r="A15" s="341"/>
      <c r="B15" s="348"/>
      <c r="C15" s="341"/>
      <c r="D15" s="343"/>
    </row>
    <row r="16" spans="1:4" ht="42.75" customHeight="1">
      <c r="A16" s="339" t="s">
        <v>221</v>
      </c>
      <c r="B16" s="339" t="s">
        <v>224</v>
      </c>
      <c r="C16" s="339" t="s">
        <v>254</v>
      </c>
      <c r="D16" s="342">
        <v>5951</v>
      </c>
    </row>
    <row r="17" spans="1:4">
      <c r="A17" s="340"/>
      <c r="B17" s="340"/>
      <c r="C17" s="340"/>
      <c r="D17" s="345"/>
    </row>
    <row r="18" spans="1:4">
      <c r="A18" s="340"/>
      <c r="B18" s="340"/>
      <c r="C18" s="340"/>
      <c r="D18" s="345"/>
    </row>
    <row r="19" spans="1:4" ht="13.8" thickBot="1">
      <c r="A19" s="341"/>
      <c r="B19" s="341"/>
      <c r="C19" s="341"/>
      <c r="D19" s="343"/>
    </row>
  </sheetData>
  <sheetProtection algorithmName="SHA-512" hashValue="DZBtNLu3FEW6KKnqdfWkJlfHZVl8wvAoOZVWAHX+xuTQi7yoMVV0AXKlUJTbdORLyfJMNfruCLSEnTpLpnCwiQ==" saltValue="CKV5CvRwur9wbHKIdylWwg==" spinCount="100000" sheet="1" objects="1" scenarios="1"/>
  <mergeCells count="19">
    <mergeCell ref="A2:D2"/>
    <mergeCell ref="A9:A12"/>
    <mergeCell ref="D9:D10"/>
    <mergeCell ref="D11:D12"/>
    <mergeCell ref="A13:A15"/>
    <mergeCell ref="D13:D15"/>
    <mergeCell ref="C13:C15"/>
    <mergeCell ref="B9:B12"/>
    <mergeCell ref="B13:B15"/>
    <mergeCell ref="A5:A8"/>
    <mergeCell ref="B5:B8"/>
    <mergeCell ref="D5:D6"/>
    <mergeCell ref="D7:D8"/>
    <mergeCell ref="B16:B19"/>
    <mergeCell ref="C16:C19"/>
    <mergeCell ref="C9:C10"/>
    <mergeCell ref="C11:C12"/>
    <mergeCell ref="A16:A19"/>
    <mergeCell ref="D16:D1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5321B-2D56-4C40-9394-5AF93429F57B}">
  <dimension ref="A1:E10"/>
  <sheetViews>
    <sheetView topLeftCell="A3" workbookViewId="0">
      <selection activeCell="D5" sqref="D5:D6"/>
    </sheetView>
  </sheetViews>
  <sheetFormatPr defaultRowHeight="13.2"/>
  <cols>
    <col min="1" max="1" width="17.44140625" customWidth="1"/>
    <col min="2" max="2" width="23.109375" customWidth="1"/>
    <col min="3" max="3" width="26.109375" customWidth="1"/>
    <col min="4" max="4" width="24" customWidth="1"/>
    <col min="5" max="5" width="28" customWidth="1"/>
  </cols>
  <sheetData>
    <row r="1" spans="1:5" ht="21">
      <c r="A1" s="344" t="s">
        <v>256</v>
      </c>
      <c r="B1" s="344"/>
      <c r="C1" s="344"/>
      <c r="D1" s="344"/>
    </row>
    <row r="2" spans="1:5" ht="13.8" thickBot="1"/>
    <row r="3" spans="1:5" ht="21.6" thickBot="1">
      <c r="A3" s="355" t="s">
        <v>226</v>
      </c>
      <c r="B3" s="355" t="s">
        <v>227</v>
      </c>
      <c r="C3" s="357" t="s">
        <v>228</v>
      </c>
      <c r="D3" s="359" t="s">
        <v>229</v>
      </c>
      <c r="E3" s="360"/>
    </row>
    <row r="4" spans="1:5" ht="42.6" thickBot="1">
      <c r="A4" s="356"/>
      <c r="B4" s="356"/>
      <c r="C4" s="358"/>
      <c r="D4" s="243" t="s">
        <v>230</v>
      </c>
      <c r="E4" s="243" t="s">
        <v>225</v>
      </c>
    </row>
    <row r="5" spans="1:5" ht="86.25" customHeight="1">
      <c r="A5" s="349" t="s">
        <v>231</v>
      </c>
      <c r="B5" s="351" t="s">
        <v>250</v>
      </c>
      <c r="C5" s="353">
        <v>36794</v>
      </c>
      <c r="D5" s="361" t="s">
        <v>243</v>
      </c>
      <c r="E5" s="361" t="s">
        <v>244</v>
      </c>
    </row>
    <row r="6" spans="1:5" ht="13.8" thickBot="1">
      <c r="A6" s="350"/>
      <c r="B6" s="352"/>
      <c r="C6" s="354"/>
      <c r="D6" s="352"/>
      <c r="E6" s="352"/>
    </row>
    <row r="7" spans="1:5" ht="46.8">
      <c r="A7" s="349" t="s">
        <v>232</v>
      </c>
      <c r="B7" s="351" t="s">
        <v>250</v>
      </c>
      <c r="C7" s="353">
        <v>37434</v>
      </c>
      <c r="D7" s="244" t="s">
        <v>245</v>
      </c>
      <c r="E7" s="244" t="s">
        <v>247</v>
      </c>
    </row>
    <row r="8" spans="1:5" ht="31.8" thickBot="1">
      <c r="A8" s="350"/>
      <c r="B8" s="352"/>
      <c r="C8" s="354"/>
      <c r="D8" s="245" t="s">
        <v>246</v>
      </c>
      <c r="E8" s="245" t="s">
        <v>246</v>
      </c>
    </row>
    <row r="9" spans="1:5" ht="217.5" customHeight="1">
      <c r="A9" s="349" t="s">
        <v>233</v>
      </c>
      <c r="B9" s="351" t="s">
        <v>251</v>
      </c>
      <c r="C9" s="353">
        <v>38197</v>
      </c>
      <c r="D9" s="351" t="s">
        <v>248</v>
      </c>
      <c r="E9" s="351" t="s">
        <v>249</v>
      </c>
    </row>
    <row r="10" spans="1:5" ht="13.8" thickBot="1">
      <c r="A10" s="350"/>
      <c r="B10" s="352"/>
      <c r="C10" s="354"/>
      <c r="D10" s="352"/>
      <c r="E10" s="352"/>
    </row>
  </sheetData>
  <sheetProtection algorithmName="SHA-512" hashValue="+jCfnl73TVg5IkGnpX4RUuAIP5/E30VRSPjJZC5t0Lx9mEysM0VJMyQetHfFNrtFVdfgPqRfB+sGmLDrDANNEQ==" saltValue="Ebds6LK9iQ1BADNbd2lpzg==" spinCount="100000" sheet="1" objects="1" scenarios="1"/>
  <mergeCells count="18">
    <mergeCell ref="D9:D10"/>
    <mergeCell ref="E9:E10"/>
    <mergeCell ref="A1:D1"/>
    <mergeCell ref="A7:A8"/>
    <mergeCell ref="B7:B8"/>
    <mergeCell ref="C7:C8"/>
    <mergeCell ref="A9:A10"/>
    <mergeCell ref="B9:B10"/>
    <mergeCell ref="C9:C10"/>
    <mergeCell ref="A3:A4"/>
    <mergeCell ref="B3:B4"/>
    <mergeCell ref="C3:C4"/>
    <mergeCell ref="D3:E3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COVER</vt:lpstr>
      <vt:lpstr>INSTRUCTIONS</vt:lpstr>
      <vt:lpstr>SCHOLARSHIPS</vt:lpstr>
      <vt:lpstr>HIDDEN</vt:lpstr>
      <vt:lpstr>STUDENT</vt:lpstr>
      <vt:lpstr>PARENTS</vt:lpstr>
      <vt:lpstr>DECLARATION</vt:lpstr>
      <vt:lpstr>GRADUATE FEES</vt:lpstr>
      <vt:lpstr>UNDERGRADUATE FEES</vt:lpstr>
      <vt:lpstr>SCHOLARSHIPS!Print_Area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Ormond College</dc:creator>
  <cp:lastModifiedBy>Kim Exell</cp:lastModifiedBy>
  <cp:lastPrinted>2015-04-21T01:33:29Z</cp:lastPrinted>
  <dcterms:created xsi:type="dcterms:W3CDTF">2000-03-10T04:51:00Z</dcterms:created>
  <dcterms:modified xsi:type="dcterms:W3CDTF">2024-04-04T22:48:17Z</dcterms:modified>
</cp:coreProperties>
</file>